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172.16.71.242\財政室\【財務諸表作成】\07_R7委託\06_成果品\3.注記・附属明細書\"/>
    </mc:Choice>
  </mc:AlternateContent>
  <xr:revisionPtr revIDLastSave="0" documentId="13_ncr:1_{0580AE8C-EB85-4F43-85A8-E735F359BB20}" xr6:coauthVersionLast="45" xr6:coauthVersionMax="47" xr10:uidLastSave="{00000000-0000-0000-0000-000000000000}"/>
  <bookViews>
    <workbookView xWindow="-120" yWindow="-120" windowWidth="29040" windowHeight="15990" tabRatio="815" firstSheet="12" activeTab="23" xr2:uid="{00000000-000D-0000-FFFF-FFFF00000000}"/>
  </bookViews>
  <sheets>
    <sheet name="投資及び出資金の明細" sheetId="3" r:id="rId1"/>
    <sheet name="【入力なし】有価証券・出資金" sheetId="35" state="hidden" r:id="rId2"/>
    <sheet name="Sheet1" sheetId="37" state="hidden" r:id="rId3"/>
    <sheet name="基金の明細" sheetId="4" r:id="rId4"/>
    <sheet name="【入力済】基金" sheetId="26" state="hidden" r:id="rId5"/>
    <sheet name="貸付金の明細" sheetId="5" r:id="rId6"/>
    <sheet name="【入力済】貸付金（必要）" sheetId="34" state="hidden" r:id="rId7"/>
    <sheet name="【なし】債務負担" sheetId="36" state="hidden" r:id="rId8"/>
    <sheet name="長期延滞債権の明細" sheetId="6" r:id="rId9"/>
    <sheet name="未収金の明細" sheetId="7" r:id="rId10"/>
    <sheet name="Sheet2" sheetId="38" state="hidden" r:id="rId11"/>
    <sheet name="【上下未】延滞債権・未収金・徴収不能引当金算定シート" sheetId="31" state="hidden" r:id="rId12"/>
    <sheet name="地方債等（借入先別）の明細" sheetId="8" r:id="rId13"/>
    <sheet name="地方債等（返済期間別）の明細" sheetId="9" r:id="rId14"/>
    <sheet name="地方債等（利率別）の明細" sheetId="10" r:id="rId15"/>
    <sheet name="【入力不要】特定の契約条項が付された地方債等の概要" sheetId="11" r:id="rId16"/>
    <sheet name="【入力済】賞与引当金算出" sheetId="32" state="hidden" r:id="rId17"/>
    <sheet name="【入力済】退職手当引当金" sheetId="33" state="hidden" r:id="rId18"/>
    <sheet name="引当金の明細" sheetId="14" r:id="rId19"/>
    <sheet name="財源の明細" sheetId="20" r:id="rId20"/>
    <sheet name="財源情報の明細※根拠⇒隣のシート" sheetId="19" state="hidden" r:id="rId21"/>
    <sheet name="財源情報の明細 (2)" sheetId="39" state="hidden" r:id="rId22"/>
    <sheet name="財源情報の明細" sheetId="24" r:id="rId23"/>
    <sheet name="資金の明細" sheetId="25" r:id="rId24"/>
  </sheets>
  <externalReferences>
    <externalReference r:id="rId25"/>
  </externalReferences>
  <definedNames>
    <definedName name="_xlnm.Print_Area" localSheetId="18">引当金の明細!$A$1:$F$14</definedName>
    <definedName name="_xlnm.Print_Area" localSheetId="3">基金の明細!$A$1:$H$19</definedName>
    <definedName name="_xlnm.Print_Area" localSheetId="19">財源の明細!$A$1:$E$25</definedName>
    <definedName name="_xlnm.Print_Area" localSheetId="22">財源情報の明細!$A$1:$F$11</definedName>
    <definedName name="_xlnm.Print_Area" localSheetId="23">資金の明細!$A$1:$B$8</definedName>
    <definedName name="_xlnm.Print_Area" localSheetId="5">貸付金の明細!$A$1:$F$21</definedName>
    <definedName name="_xlnm.Print_Area" localSheetId="12">'地方債等（借入先別）の明細'!$A$1:$K$31</definedName>
    <definedName name="_xlnm.Print_Area" localSheetId="13">'地方債等（返済期間別）の明細'!$A$1:$J$8</definedName>
    <definedName name="_xlnm.Print_Area" localSheetId="14">'地方債等（利率別）の明細'!$A$1:$H$6</definedName>
    <definedName name="_xlnm.Print_Area" localSheetId="8">長期延滞債権の明細!$A$1:$C$23</definedName>
    <definedName name="_xlnm.Print_Area" localSheetId="0">投資及び出資金の明細!$A$1:$J$56</definedName>
    <definedName name="_xlnm.Print_Area" localSheetId="9">未収金の明細!$A$1:$C$24</definedName>
    <definedName name="勘定科目">OFFSET([1]勘定科目マスタ!$E$2,1,0,COUNTA([1]勘定科目マスタ!$E:$E)-1,9)</definedName>
    <definedName name="勘定科目Dropdown">OFFSET([1]勘定科目マスタ!$B$2,1,0,COUNTA([1]勘定科目マスタ!$E:$E)-1,1)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feature name="microsoft.com:LAMBDA_WF"/>
      </xcalcf:calcFeatures>
    </ext>
  </extLst>
</workbook>
</file>

<file path=xl/calcChain.xml><?xml version="1.0" encoding="utf-8"?>
<calcChain xmlns="http://schemas.openxmlformats.org/spreadsheetml/2006/main">
  <c r="F7" i="24" l="1"/>
  <c r="E20" i="20" l="1"/>
  <c r="E19" i="20"/>
  <c r="F8" i="14"/>
  <c r="F9" i="14"/>
  <c r="F10" i="14"/>
  <c r="F7" i="14"/>
  <c r="H6" i="9" l="1"/>
  <c r="B6" i="9"/>
  <c r="A6" i="9"/>
  <c r="C31" i="8"/>
  <c r="B31" i="8"/>
  <c r="H26" i="3" l="1"/>
  <c r="H27" i="3"/>
  <c r="H28" i="3"/>
  <c r="H29" i="3"/>
  <c r="H30" i="3"/>
  <c r="H31" i="3"/>
  <c r="H32" i="3"/>
  <c r="H33" i="3"/>
  <c r="H34" i="3"/>
  <c r="H35" i="3"/>
  <c r="B36" i="3"/>
  <c r="E9" i="24" l="1"/>
  <c r="K22" i="8"/>
  <c r="K21" i="8"/>
  <c r="K20" i="8"/>
  <c r="K19" i="8"/>
  <c r="K18" i="8"/>
  <c r="K17" i="8"/>
  <c r="K16" i="8"/>
  <c r="K15" i="8"/>
  <c r="K14" i="8"/>
  <c r="K13" i="8"/>
  <c r="K12" i="8"/>
  <c r="K11" i="8"/>
  <c r="K10" i="8"/>
  <c r="K9" i="8"/>
  <c r="K8" i="8"/>
  <c r="H25" i="3"/>
  <c r="H24" i="3"/>
  <c r="H23" i="3"/>
  <c r="H22" i="3"/>
  <c r="H21" i="3"/>
  <c r="H20" i="3"/>
  <c r="H19" i="3"/>
  <c r="H18" i="3"/>
  <c r="H17" i="3"/>
  <c r="I36" i="3"/>
  <c r="F36" i="3"/>
  <c r="E36" i="3"/>
  <c r="D36" i="3"/>
  <c r="C36" i="3"/>
  <c r="A6" i="10"/>
  <c r="F7" i="3"/>
  <c r="F11" i="3"/>
  <c r="D11" i="3"/>
  <c r="F10" i="3"/>
  <c r="D10" i="3"/>
  <c r="G10" i="3" s="1"/>
  <c r="F9" i="3"/>
  <c r="D9" i="3"/>
  <c r="G9" i="3" s="1"/>
  <c r="F8" i="3"/>
  <c r="D8" i="3"/>
  <c r="D7" i="3"/>
  <c r="E8" i="24"/>
  <c r="D7" i="24"/>
  <c r="C7" i="24"/>
  <c r="E12" i="20"/>
  <c r="K7" i="8"/>
  <c r="E7" i="24" l="1"/>
  <c r="H36" i="3"/>
  <c r="G7" i="3"/>
  <c r="G8" i="3"/>
  <c r="G11" i="3"/>
  <c r="G13" i="3" l="1"/>
  <c r="K23" i="8" l="1"/>
  <c r="K24" i="8"/>
  <c r="K25" i="8"/>
  <c r="K26" i="8"/>
  <c r="K27" i="8"/>
  <c r="K28" i="8"/>
  <c r="K29" i="8"/>
  <c r="K30" i="8"/>
  <c r="F12" i="5"/>
  <c r="F10" i="5"/>
  <c r="F9" i="5"/>
  <c r="F11" i="5"/>
  <c r="F13" i="5"/>
  <c r="G12" i="4"/>
  <c r="H12" i="4" s="1"/>
  <c r="G13" i="4"/>
  <c r="H13" i="4" s="1"/>
  <c r="F13" i="3"/>
  <c r="B23" i="7" l="1"/>
  <c r="J27" i="3"/>
  <c r="J28" i="3"/>
  <c r="J29" i="3"/>
  <c r="J30" i="3"/>
  <c r="J31" i="3"/>
  <c r="J32" i="3"/>
  <c r="J33" i="3"/>
  <c r="J34" i="3"/>
  <c r="D13" i="3"/>
  <c r="G6" i="4"/>
  <c r="H6" i="4" s="1"/>
  <c r="G7" i="4"/>
  <c r="G8" i="4"/>
  <c r="H8" i="4" s="1"/>
  <c r="G9" i="4"/>
  <c r="H9" i="4" s="1"/>
  <c r="G10" i="4"/>
  <c r="H10" i="4" s="1"/>
  <c r="G11" i="4"/>
  <c r="H11" i="4" s="1"/>
  <c r="G14" i="4"/>
  <c r="H14" i="4" s="1"/>
  <c r="G15" i="4"/>
  <c r="H15" i="4" s="1"/>
  <c r="G16" i="4"/>
  <c r="H16" i="4" s="1"/>
  <c r="G17" i="4"/>
  <c r="H17" i="4" s="1"/>
  <c r="C18" i="4"/>
  <c r="D18" i="4"/>
  <c r="E18" i="4"/>
  <c r="F18" i="4"/>
  <c r="G18" i="4" l="1"/>
  <c r="H7" i="4"/>
  <c r="H18" i="4" s="1"/>
  <c r="E23" i="20" l="1"/>
  <c r="F16" i="5" l="1"/>
  <c r="F17" i="5"/>
  <c r="F18" i="5"/>
  <c r="E20" i="5" l="1"/>
  <c r="C20" i="5"/>
  <c r="D20" i="5"/>
  <c r="F14" i="5"/>
  <c r="F15" i="5"/>
  <c r="B20" i="5" l="1"/>
  <c r="F19" i="5"/>
  <c r="H31" i="8" l="1"/>
  <c r="I31" i="8"/>
  <c r="J31" i="8"/>
  <c r="I15" i="34"/>
  <c r="J8" i="34"/>
  <c r="J17" i="34" s="1"/>
  <c r="M8" i="34" l="1"/>
  <c r="F11" i="39" l="1"/>
  <c r="E11" i="39"/>
  <c r="E24" i="39" s="1"/>
  <c r="D11" i="39"/>
  <c r="D24" i="39" s="1"/>
  <c r="B9" i="39"/>
  <c r="I9" i="39" s="1"/>
  <c r="B7" i="39"/>
  <c r="I7" i="39" s="1"/>
  <c r="C11" i="38" l="1"/>
  <c r="G5" i="33" l="1"/>
  <c r="C5" i="38" l="1"/>
  <c r="C4" i="38"/>
  <c r="C3" i="38"/>
  <c r="B8" i="38"/>
  <c r="B11" i="38" s="1"/>
  <c r="C8" i="38" l="1"/>
  <c r="D26" i="37"/>
  <c r="E26" i="37"/>
  <c r="C26" i="37"/>
  <c r="F6" i="37"/>
  <c r="F7" i="37"/>
  <c r="F8" i="37"/>
  <c r="F9" i="37"/>
  <c r="F10" i="37"/>
  <c r="F11" i="37"/>
  <c r="F12" i="37"/>
  <c r="F13" i="37"/>
  <c r="F14" i="37"/>
  <c r="F15" i="37"/>
  <c r="F16" i="37"/>
  <c r="F17" i="37"/>
  <c r="F18" i="37"/>
  <c r="F19" i="37"/>
  <c r="F20" i="37"/>
  <c r="F21" i="37"/>
  <c r="F22" i="37"/>
  <c r="F23" i="37"/>
  <c r="F24" i="37"/>
  <c r="F25" i="37"/>
  <c r="F5" i="37"/>
  <c r="F26" i="37" l="1"/>
  <c r="C12" i="32"/>
  <c r="M15" i="34" l="1"/>
  <c r="N51" i="35"/>
  <c r="O5" i="26"/>
  <c r="O15" i="34" l="1"/>
  <c r="E12" i="32" l="1"/>
  <c r="D12" i="32"/>
  <c r="D31" i="8" l="1"/>
  <c r="N42" i="35" l="1"/>
  <c r="N41" i="35"/>
  <c r="N40" i="35"/>
  <c r="N39" i="35"/>
  <c r="N38" i="35"/>
  <c r="N37" i="35"/>
  <c r="N36" i="35"/>
  <c r="N35" i="35"/>
  <c r="N34" i="35"/>
  <c r="N33" i="35"/>
  <c r="N32" i="35"/>
  <c r="N31" i="35"/>
  <c r="N30" i="35"/>
  <c r="N29" i="35"/>
  <c r="N28" i="35"/>
  <c r="N27" i="35"/>
  <c r="N26" i="35"/>
  <c r="N7" i="35"/>
  <c r="N8" i="35"/>
  <c r="N9" i="35"/>
  <c r="N10" i="35"/>
  <c r="N6" i="35"/>
  <c r="M44" i="35"/>
  <c r="L44" i="35"/>
  <c r="O11" i="35"/>
  <c r="M11" i="35"/>
  <c r="L11" i="35"/>
  <c r="N43" i="36"/>
  <c r="M43" i="36"/>
  <c r="L43" i="36"/>
  <c r="K43" i="36"/>
  <c r="J43" i="36"/>
  <c r="I43" i="36"/>
  <c r="H43" i="36"/>
  <c r="G43" i="36"/>
  <c r="F43" i="36"/>
  <c r="E43" i="36"/>
  <c r="D43" i="36"/>
  <c r="C43" i="36"/>
  <c r="L36" i="36"/>
  <c r="K36" i="36"/>
  <c r="J36" i="36"/>
  <c r="I36" i="36"/>
  <c r="H36" i="36"/>
  <c r="G36" i="36"/>
  <c r="F36" i="36"/>
  <c r="E36" i="36"/>
  <c r="D36" i="36"/>
  <c r="C36" i="36"/>
  <c r="L29" i="36"/>
  <c r="K29" i="36"/>
  <c r="J29" i="36"/>
  <c r="I29" i="36"/>
  <c r="H29" i="36"/>
  <c r="G29" i="36"/>
  <c r="F29" i="36"/>
  <c r="E29" i="36"/>
  <c r="D29" i="36"/>
  <c r="C29" i="36"/>
  <c r="L22" i="36"/>
  <c r="K22" i="36"/>
  <c r="J22" i="36"/>
  <c r="I22" i="36"/>
  <c r="H22" i="36"/>
  <c r="G22" i="36"/>
  <c r="F22" i="36"/>
  <c r="E22" i="36"/>
  <c r="D22" i="36"/>
  <c r="C22" i="36"/>
  <c r="L15" i="36"/>
  <c r="K15" i="36"/>
  <c r="J15" i="36"/>
  <c r="I15" i="36"/>
  <c r="H15" i="36"/>
  <c r="G15" i="36"/>
  <c r="F15" i="36"/>
  <c r="E15" i="36"/>
  <c r="D15" i="36"/>
  <c r="C15" i="36"/>
  <c r="L11" i="36"/>
  <c r="L18" i="36" s="1"/>
  <c r="L25" i="36" s="1"/>
  <c r="L32" i="36" s="1"/>
  <c r="L39" i="36" s="1"/>
  <c r="K11" i="36"/>
  <c r="K18" i="36" s="1"/>
  <c r="K25" i="36" s="1"/>
  <c r="K32" i="36" s="1"/>
  <c r="K39" i="36" s="1"/>
  <c r="J11" i="36"/>
  <c r="J18" i="36" s="1"/>
  <c r="J25" i="36" s="1"/>
  <c r="J32" i="36" s="1"/>
  <c r="J39" i="36" s="1"/>
  <c r="I11" i="36"/>
  <c r="I18" i="36" s="1"/>
  <c r="I25" i="36" s="1"/>
  <c r="I32" i="36" s="1"/>
  <c r="I39" i="36" s="1"/>
  <c r="H11" i="36"/>
  <c r="H18" i="36" s="1"/>
  <c r="H25" i="36" s="1"/>
  <c r="H32" i="36" s="1"/>
  <c r="H39" i="36" s="1"/>
  <c r="G11" i="36"/>
  <c r="G18" i="36" s="1"/>
  <c r="G25" i="36" s="1"/>
  <c r="G32" i="36" s="1"/>
  <c r="G39" i="36" s="1"/>
  <c r="F11" i="36"/>
  <c r="F18" i="36" s="1"/>
  <c r="F25" i="36" s="1"/>
  <c r="F32" i="36" s="1"/>
  <c r="F39" i="36" s="1"/>
  <c r="E11" i="36"/>
  <c r="E18" i="36" s="1"/>
  <c r="E25" i="36" s="1"/>
  <c r="E32" i="36" s="1"/>
  <c r="E39" i="36" s="1"/>
  <c r="D11" i="36"/>
  <c r="D18" i="36" s="1"/>
  <c r="D25" i="36" s="1"/>
  <c r="D32" i="36" s="1"/>
  <c r="D39" i="36" s="1"/>
  <c r="L8" i="36"/>
  <c r="K8" i="36"/>
  <c r="J8" i="36"/>
  <c r="I8" i="36"/>
  <c r="H8" i="36"/>
  <c r="G8" i="36"/>
  <c r="F8" i="36"/>
  <c r="E8" i="36"/>
  <c r="D8" i="36"/>
  <c r="C8" i="36"/>
  <c r="K44" i="35"/>
  <c r="J44" i="35"/>
  <c r="I44" i="35"/>
  <c r="H44" i="35"/>
  <c r="G44" i="35"/>
  <c r="F44" i="35"/>
  <c r="E44" i="35"/>
  <c r="D44" i="35"/>
  <c r="C44" i="35"/>
  <c r="Z28" i="35"/>
  <c r="Y28" i="35"/>
  <c r="X28" i="35"/>
  <c r="AA27" i="35"/>
  <c r="AA26" i="35"/>
  <c r="AA25" i="35"/>
  <c r="AA24" i="35"/>
  <c r="AA23" i="35"/>
  <c r="AA22" i="35"/>
  <c r="AA21" i="35"/>
  <c r="AA20" i="35"/>
  <c r="AA19" i="35"/>
  <c r="AA18" i="35"/>
  <c r="AA17" i="35"/>
  <c r="AA16" i="35"/>
  <c r="AA15" i="35"/>
  <c r="AA14" i="35"/>
  <c r="AA13" i="35"/>
  <c r="AA12" i="35"/>
  <c r="AA11" i="35"/>
  <c r="K11" i="35"/>
  <c r="J11" i="35"/>
  <c r="I11" i="35"/>
  <c r="H11" i="35"/>
  <c r="G11" i="35"/>
  <c r="F11" i="35"/>
  <c r="E11" i="35"/>
  <c r="D11" i="35"/>
  <c r="C11" i="35"/>
  <c r="AA10" i="35"/>
  <c r="AA9" i="35"/>
  <c r="AA8" i="35"/>
  <c r="AA7" i="35"/>
  <c r="O44" i="35" l="1"/>
  <c r="O47" i="35" s="1"/>
  <c r="N44" i="35"/>
  <c r="D47" i="36"/>
  <c r="G47" i="36" s="1"/>
  <c r="N11" i="35"/>
  <c r="K47" i="36"/>
  <c r="K48" i="36" s="1"/>
  <c r="N48" i="36" s="1"/>
  <c r="N49" i="36" s="1"/>
  <c r="F46" i="35"/>
  <c r="AA28" i="35"/>
  <c r="K49" i="36"/>
  <c r="D49" i="36"/>
  <c r="D48" i="36" l="1"/>
  <c r="G48" i="36" s="1"/>
  <c r="G49" i="36" s="1"/>
  <c r="N46" i="35"/>
  <c r="N47" i="35" s="1"/>
  <c r="N55" i="35"/>
  <c r="N47" i="36"/>
  <c r="F19" i="33"/>
  <c r="F13" i="33"/>
  <c r="G292" i="31"/>
  <c r="G291" i="31"/>
  <c r="G290" i="31"/>
  <c r="G289" i="31"/>
  <c r="G288" i="31"/>
  <c r="G283" i="31"/>
  <c r="F283" i="31"/>
  <c r="G297" i="31" s="1"/>
  <c r="G282" i="31"/>
  <c r="F282" i="31"/>
  <c r="G296" i="31" s="1"/>
  <c r="G298" i="31" s="1"/>
  <c r="G300" i="31" s="1"/>
  <c r="G305" i="31" s="1"/>
  <c r="G242" i="31"/>
  <c r="G241" i="31"/>
  <c r="G240" i="31"/>
  <c r="G239" i="31"/>
  <c r="G238" i="31"/>
  <c r="G233" i="31"/>
  <c r="F233" i="31"/>
  <c r="G247" i="31" s="1"/>
  <c r="G232" i="31"/>
  <c r="F232" i="31"/>
  <c r="G246" i="31" s="1"/>
  <c r="G192" i="31"/>
  <c r="G191" i="31"/>
  <c r="G190" i="31"/>
  <c r="G189" i="31"/>
  <c r="G188" i="31"/>
  <c r="G183" i="31"/>
  <c r="F183" i="31"/>
  <c r="G197" i="31" s="1"/>
  <c r="G182" i="31"/>
  <c r="F182" i="31"/>
  <c r="F184" i="31" s="1"/>
  <c r="G142" i="31"/>
  <c r="G141" i="31"/>
  <c r="G140" i="31"/>
  <c r="G139" i="31"/>
  <c r="G138" i="31"/>
  <c r="G133" i="31"/>
  <c r="F133" i="31"/>
  <c r="G147" i="31" s="1"/>
  <c r="G132" i="31"/>
  <c r="F132" i="31"/>
  <c r="G146" i="31" s="1"/>
  <c r="G92" i="31"/>
  <c r="G91" i="31"/>
  <c r="G90" i="31"/>
  <c r="G89" i="31"/>
  <c r="G88" i="31"/>
  <c r="G82" i="31"/>
  <c r="F82" i="31"/>
  <c r="G96" i="31" s="1"/>
  <c r="G83" i="31"/>
  <c r="F83" i="31"/>
  <c r="G44" i="31"/>
  <c r="G43" i="31"/>
  <c r="G42" i="31"/>
  <c r="G41" i="31"/>
  <c r="G40" i="31"/>
  <c r="G39" i="31"/>
  <c r="G34" i="31"/>
  <c r="F34" i="31"/>
  <c r="G49" i="31" s="1"/>
  <c r="G33" i="31"/>
  <c r="F33" i="31"/>
  <c r="G3" i="31"/>
  <c r="G2" i="31"/>
  <c r="M11" i="34"/>
  <c r="L12" i="34"/>
  <c r="K12" i="34"/>
  <c r="K37" i="26"/>
  <c r="J37" i="26"/>
  <c r="G248" i="31" l="1"/>
  <c r="G250" i="31" s="1"/>
  <c r="G255" i="31" s="1"/>
  <c r="G243" i="31"/>
  <c r="G234" i="31"/>
  <c r="G293" i="31"/>
  <c r="G284" i="31"/>
  <c r="G299" i="31"/>
  <c r="G301" i="31" s="1"/>
  <c r="G306" i="31" s="1"/>
  <c r="G184" i="31"/>
  <c r="G199" i="31"/>
  <c r="G148" i="31"/>
  <c r="G149" i="31"/>
  <c r="G98" i="31"/>
  <c r="F35" i="31"/>
  <c r="G35" i="31"/>
  <c r="F284" i="31"/>
  <c r="G249" i="31"/>
  <c r="G251" i="31" s="1"/>
  <c r="G256" i="31" s="1"/>
  <c r="G196" i="31"/>
  <c r="G198" i="31" s="1"/>
  <c r="G193" i="31"/>
  <c r="G134" i="31"/>
  <c r="G143" i="31"/>
  <c r="G93" i="31"/>
  <c r="G51" i="31"/>
  <c r="G45" i="31"/>
  <c r="G48" i="31"/>
  <c r="G50" i="31" s="1"/>
  <c r="F84" i="31"/>
  <c r="G97" i="31"/>
  <c r="G99" i="31" s="1"/>
  <c r="G84" i="31"/>
  <c r="F134" i="31"/>
  <c r="F234" i="31"/>
  <c r="J7" i="34"/>
  <c r="M7" i="34" s="1"/>
  <c r="F8" i="5"/>
  <c r="F20" i="5" s="1"/>
  <c r="J9" i="34"/>
  <c r="M9" i="34" s="1"/>
  <c r="F10" i="34"/>
  <c r="J10" i="34" s="1"/>
  <c r="M10" i="34" s="1"/>
  <c r="F11" i="34"/>
  <c r="J11" i="34" s="1"/>
  <c r="C12" i="34"/>
  <c r="D12" i="34"/>
  <c r="E12" i="34"/>
  <c r="G12" i="34"/>
  <c r="H12" i="34"/>
  <c r="I12" i="34"/>
  <c r="H15" i="34"/>
  <c r="I20" i="34"/>
  <c r="I25" i="34"/>
  <c r="I29" i="34"/>
  <c r="J36" i="33"/>
  <c r="M36" i="33" s="1"/>
  <c r="J35" i="33"/>
  <c r="M35" i="33" s="1"/>
  <c r="H33" i="33"/>
  <c r="J31" i="33"/>
  <c r="M31" i="33" s="1"/>
  <c r="J30" i="33"/>
  <c r="M30" i="33" s="1"/>
  <c r="H28" i="33"/>
  <c r="J26" i="33"/>
  <c r="M26" i="33" s="1"/>
  <c r="J25" i="33"/>
  <c r="M25" i="33" s="1"/>
  <c r="H23" i="33"/>
  <c r="J21" i="33"/>
  <c r="M21" i="33" s="1"/>
  <c r="J20" i="33"/>
  <c r="M20" i="33" s="1"/>
  <c r="E19" i="33"/>
  <c r="H18" i="33"/>
  <c r="J16" i="33"/>
  <c r="M16" i="33" s="1"/>
  <c r="J15" i="33"/>
  <c r="M15" i="33" s="1"/>
  <c r="H13" i="33"/>
  <c r="E13" i="33"/>
  <c r="D13" i="33"/>
  <c r="J11" i="33"/>
  <c r="M11" i="33" s="1"/>
  <c r="J10" i="33"/>
  <c r="M10" i="33" s="1"/>
  <c r="H8" i="33"/>
  <c r="J6" i="33"/>
  <c r="M6" i="33" s="1"/>
  <c r="J5" i="33"/>
  <c r="M5" i="33" s="1"/>
  <c r="E53" i="32"/>
  <c r="H53" i="32" s="1"/>
  <c r="E51" i="32"/>
  <c r="E52" i="32" s="1"/>
  <c r="C49" i="32"/>
  <c r="E47" i="32"/>
  <c r="H47" i="32" s="1"/>
  <c r="E45" i="32"/>
  <c r="H45" i="32" s="1"/>
  <c r="H46" i="32" s="1"/>
  <c r="C43" i="32"/>
  <c r="E41" i="32"/>
  <c r="H41" i="32" s="1"/>
  <c r="E39" i="32"/>
  <c r="E40" i="32" s="1"/>
  <c r="C37" i="32"/>
  <c r="E35" i="32"/>
  <c r="H35" i="32" s="1"/>
  <c r="E33" i="32"/>
  <c r="E34" i="32" s="1"/>
  <c r="C31" i="32"/>
  <c r="E29" i="32"/>
  <c r="H29" i="32" s="1"/>
  <c r="E27" i="32"/>
  <c r="E28" i="32" s="1"/>
  <c r="C25" i="32"/>
  <c r="E23" i="32"/>
  <c r="H23" i="32" s="1"/>
  <c r="E21" i="32"/>
  <c r="H21" i="32" s="1"/>
  <c r="H22" i="32" s="1"/>
  <c r="C19" i="32"/>
  <c r="E17" i="32"/>
  <c r="H17" i="32" s="1"/>
  <c r="E15" i="32"/>
  <c r="E16" i="32" s="1"/>
  <c r="S292" i="31"/>
  <c r="Q292" i="31"/>
  <c r="O292" i="31"/>
  <c r="M292" i="31"/>
  <c r="K292" i="31"/>
  <c r="I292" i="31"/>
  <c r="S291" i="31"/>
  <c r="Q291" i="31"/>
  <c r="O291" i="31"/>
  <c r="M291" i="31"/>
  <c r="K291" i="31"/>
  <c r="I291" i="31"/>
  <c r="S290" i="31"/>
  <c r="Q290" i="31"/>
  <c r="O290" i="31"/>
  <c r="M290" i="31"/>
  <c r="K290" i="31"/>
  <c r="I290" i="31"/>
  <c r="S289" i="31"/>
  <c r="Q289" i="31"/>
  <c r="O289" i="31"/>
  <c r="M289" i="31"/>
  <c r="K289" i="31"/>
  <c r="I289" i="31"/>
  <c r="S288" i="31"/>
  <c r="Q288" i="31"/>
  <c r="O288" i="31"/>
  <c r="M288" i="31"/>
  <c r="K288" i="31"/>
  <c r="I288" i="31"/>
  <c r="S283" i="31"/>
  <c r="R283" i="31"/>
  <c r="S297" i="31" s="1"/>
  <c r="Q283" i="31"/>
  <c r="P283" i="31"/>
  <c r="Q297" i="31" s="1"/>
  <c r="O283" i="31"/>
  <c r="N283" i="31"/>
  <c r="O297" i="31" s="1"/>
  <c r="M283" i="31"/>
  <c r="L283" i="31"/>
  <c r="M297" i="31" s="1"/>
  <c r="K283" i="31"/>
  <c r="J283" i="31"/>
  <c r="K297" i="31" s="1"/>
  <c r="I283" i="31"/>
  <c r="H283" i="31"/>
  <c r="I297" i="31" s="1"/>
  <c r="S282" i="31"/>
  <c r="R282" i="31"/>
  <c r="Q282" i="31"/>
  <c r="P282" i="31"/>
  <c r="Q296" i="31" s="1"/>
  <c r="O282" i="31"/>
  <c r="O284" i="31" s="1"/>
  <c r="N282" i="31"/>
  <c r="O296" i="31" s="1"/>
  <c r="M282" i="31"/>
  <c r="L282" i="31"/>
  <c r="M296" i="31" s="1"/>
  <c r="K282" i="31"/>
  <c r="J282" i="31"/>
  <c r="I282" i="31"/>
  <c r="H282" i="31"/>
  <c r="S242" i="31"/>
  <c r="Q242" i="31"/>
  <c r="O242" i="31"/>
  <c r="M242" i="31"/>
  <c r="K242" i="31"/>
  <c r="I242" i="31"/>
  <c r="S241" i="31"/>
  <c r="Q241" i="31"/>
  <c r="O241" i="31"/>
  <c r="M241" i="31"/>
  <c r="K241" i="31"/>
  <c r="I241" i="31"/>
  <c r="S240" i="31"/>
  <c r="Q240" i="31"/>
  <c r="O240" i="31"/>
  <c r="M240" i="31"/>
  <c r="K240" i="31"/>
  <c r="I240" i="31"/>
  <c r="S239" i="31"/>
  <c r="Q239" i="31"/>
  <c r="O239" i="31"/>
  <c r="M239" i="31"/>
  <c r="K239" i="31"/>
  <c r="I239" i="31"/>
  <c r="S238" i="31"/>
  <c r="Q238" i="31"/>
  <c r="O238" i="31"/>
  <c r="M238" i="31"/>
  <c r="K238" i="31"/>
  <c r="I238" i="31"/>
  <c r="S233" i="31"/>
  <c r="R233" i="31"/>
  <c r="S247" i="31" s="1"/>
  <c r="Q233" i="31"/>
  <c r="P233" i="31"/>
  <c r="Q247" i="31" s="1"/>
  <c r="O233" i="31"/>
  <c r="N233" i="31"/>
  <c r="O247" i="31" s="1"/>
  <c r="M233" i="31"/>
  <c r="L233" i="31"/>
  <c r="M247" i="31" s="1"/>
  <c r="K233" i="31"/>
  <c r="J233" i="31"/>
  <c r="K247" i="31" s="1"/>
  <c r="I233" i="31"/>
  <c r="H233" i="31"/>
  <c r="I247" i="31" s="1"/>
  <c r="S232" i="31"/>
  <c r="R232" i="31"/>
  <c r="Q232" i="31"/>
  <c r="P232" i="31"/>
  <c r="Q246" i="31" s="1"/>
  <c r="O232" i="31"/>
  <c r="N232" i="31"/>
  <c r="O246" i="31" s="1"/>
  <c r="M232" i="31"/>
  <c r="L232" i="31"/>
  <c r="M246" i="31" s="1"/>
  <c r="K232" i="31"/>
  <c r="J232" i="31"/>
  <c r="I232" i="31"/>
  <c r="H232" i="31"/>
  <c r="I246" i="31" s="1"/>
  <c r="S192" i="31"/>
  <c r="Q192" i="31"/>
  <c r="O192" i="31"/>
  <c r="M192" i="31"/>
  <c r="K192" i="31"/>
  <c r="I192" i="31"/>
  <c r="I191" i="31"/>
  <c r="S190" i="31"/>
  <c r="Q190" i="31"/>
  <c r="O190" i="31"/>
  <c r="M190" i="31"/>
  <c r="K190" i="31"/>
  <c r="I190" i="31"/>
  <c r="S189" i="31"/>
  <c r="Q189" i="31"/>
  <c r="O189" i="31"/>
  <c r="M189" i="31"/>
  <c r="K189" i="31"/>
  <c r="I189" i="31"/>
  <c r="S188" i="31"/>
  <c r="Q188" i="31"/>
  <c r="O188" i="31"/>
  <c r="M188" i="31"/>
  <c r="K188" i="31"/>
  <c r="I188" i="31"/>
  <c r="I183" i="31"/>
  <c r="H183" i="31"/>
  <c r="I197" i="31" s="1"/>
  <c r="I182" i="31"/>
  <c r="H182" i="31"/>
  <c r="I196" i="31" s="1"/>
  <c r="I198" i="31" s="1"/>
  <c r="U181" i="31"/>
  <c r="T181" i="31"/>
  <c r="S181" i="31"/>
  <c r="S191" i="31" s="1"/>
  <c r="R181" i="31"/>
  <c r="Q181" i="31"/>
  <c r="Q191" i="31" s="1"/>
  <c r="P181" i="31"/>
  <c r="O181" i="31"/>
  <c r="O191" i="31" s="1"/>
  <c r="N181" i="31"/>
  <c r="M181" i="31"/>
  <c r="M191" i="31" s="1"/>
  <c r="L181" i="31"/>
  <c r="K181" i="31"/>
  <c r="K191" i="31" s="1"/>
  <c r="J181" i="31"/>
  <c r="U180" i="31"/>
  <c r="T180" i="31"/>
  <c r="S180" i="31"/>
  <c r="S183" i="31" s="1"/>
  <c r="R180" i="31"/>
  <c r="R183" i="31" s="1"/>
  <c r="S197" i="31" s="1"/>
  <c r="Q180" i="31"/>
  <c r="Q183" i="31" s="1"/>
  <c r="P180" i="31"/>
  <c r="O180" i="31"/>
  <c r="O183" i="31" s="1"/>
  <c r="N180" i="31"/>
  <c r="N183" i="31" s="1"/>
  <c r="O197" i="31" s="1"/>
  <c r="M180" i="31"/>
  <c r="M183" i="31" s="1"/>
  <c r="L180" i="31"/>
  <c r="K180" i="31"/>
  <c r="K183" i="31" s="1"/>
  <c r="J180" i="31"/>
  <c r="J183" i="31" s="1"/>
  <c r="K197" i="31" s="1"/>
  <c r="S142" i="31"/>
  <c r="Q142" i="31"/>
  <c r="O142" i="31"/>
  <c r="M142" i="31"/>
  <c r="K142" i="31"/>
  <c r="I142" i="31"/>
  <c r="S141" i="31"/>
  <c r="Q141" i="31"/>
  <c r="O141" i="31"/>
  <c r="M141" i="31"/>
  <c r="K141" i="31"/>
  <c r="I141" i="31"/>
  <c r="S140" i="31"/>
  <c r="Q140" i="31"/>
  <c r="O140" i="31"/>
  <c r="M140" i="31"/>
  <c r="K140" i="31"/>
  <c r="I140" i="31"/>
  <c r="S139" i="31"/>
  <c r="Q139" i="31"/>
  <c r="O139" i="31"/>
  <c r="M139" i="31"/>
  <c r="K139" i="31"/>
  <c r="I139" i="31"/>
  <c r="S138" i="31"/>
  <c r="Q138" i="31"/>
  <c r="O138" i="31"/>
  <c r="M138" i="31"/>
  <c r="K138" i="31"/>
  <c r="I138" i="31"/>
  <c r="S133" i="31"/>
  <c r="R133" i="31"/>
  <c r="S147" i="31" s="1"/>
  <c r="Q133" i="31"/>
  <c r="P133" i="31"/>
  <c r="Q147" i="31" s="1"/>
  <c r="O133" i="31"/>
  <c r="N133" i="31"/>
  <c r="O147" i="31" s="1"/>
  <c r="M133" i="31"/>
  <c r="L133" i="31"/>
  <c r="M147" i="31" s="1"/>
  <c r="K133" i="31"/>
  <c r="J133" i="31"/>
  <c r="K147" i="31" s="1"/>
  <c r="I133" i="31"/>
  <c r="H133" i="31"/>
  <c r="I147" i="31" s="1"/>
  <c r="S132" i="31"/>
  <c r="R132" i="31"/>
  <c r="S146" i="31" s="1"/>
  <c r="Q132" i="31"/>
  <c r="P132" i="31"/>
  <c r="Q146" i="31" s="1"/>
  <c r="O132" i="31"/>
  <c r="N132" i="31"/>
  <c r="O146" i="31" s="1"/>
  <c r="M132" i="31"/>
  <c r="L132" i="31"/>
  <c r="M146" i="31" s="1"/>
  <c r="K132" i="31"/>
  <c r="J132" i="31"/>
  <c r="K146" i="31" s="1"/>
  <c r="I132" i="31"/>
  <c r="H132" i="31"/>
  <c r="I146" i="31" s="1"/>
  <c r="S92" i="31"/>
  <c r="Q92" i="31"/>
  <c r="O92" i="31"/>
  <c r="M92" i="31"/>
  <c r="K92" i="31"/>
  <c r="I92" i="31"/>
  <c r="S91" i="31"/>
  <c r="Q91" i="31"/>
  <c r="O91" i="31"/>
  <c r="M91" i="31"/>
  <c r="K91" i="31"/>
  <c r="I91" i="31"/>
  <c r="S90" i="31"/>
  <c r="Q90" i="31"/>
  <c r="O90" i="31"/>
  <c r="M90" i="31"/>
  <c r="K90" i="31"/>
  <c r="I90" i="31"/>
  <c r="S89" i="31"/>
  <c r="Q89" i="31"/>
  <c r="O89" i="31"/>
  <c r="M89" i="31"/>
  <c r="K89" i="31"/>
  <c r="S88" i="31"/>
  <c r="Q88" i="31"/>
  <c r="O88" i="31"/>
  <c r="M88" i="31"/>
  <c r="K88" i="31"/>
  <c r="S83" i="31"/>
  <c r="R83" i="31"/>
  <c r="S97" i="31" s="1"/>
  <c r="S99" i="31" s="1"/>
  <c r="Q83" i="31"/>
  <c r="P83" i="31"/>
  <c r="Q97" i="31" s="1"/>
  <c r="O83" i="31"/>
  <c r="N83" i="31"/>
  <c r="O97" i="31" s="1"/>
  <c r="M83" i="31"/>
  <c r="L83" i="31"/>
  <c r="M97" i="31" s="1"/>
  <c r="K83" i="31"/>
  <c r="J83" i="31"/>
  <c r="K97" i="31" s="1"/>
  <c r="S82" i="31"/>
  <c r="R82" i="31"/>
  <c r="S96" i="31" s="1"/>
  <c r="Q82" i="31"/>
  <c r="P82" i="31"/>
  <c r="Q96" i="31" s="1"/>
  <c r="O82" i="31"/>
  <c r="N82" i="31"/>
  <c r="O96" i="31" s="1"/>
  <c r="M82" i="31"/>
  <c r="L82" i="31"/>
  <c r="K82" i="31"/>
  <c r="J82" i="31"/>
  <c r="K96" i="31" s="1"/>
  <c r="H82" i="31"/>
  <c r="I96" i="31" s="1"/>
  <c r="I69" i="31"/>
  <c r="I88" i="31" s="1"/>
  <c r="H69" i="31"/>
  <c r="H83" i="31" s="1"/>
  <c r="I97" i="31" s="1"/>
  <c r="I68" i="31"/>
  <c r="I89" i="31" s="1"/>
  <c r="I63" i="31"/>
  <c r="S44" i="31"/>
  <c r="Q44" i="31"/>
  <c r="O44" i="31"/>
  <c r="M44" i="31"/>
  <c r="K44" i="31"/>
  <c r="I44" i="31"/>
  <c r="S43" i="31"/>
  <c r="Q43" i="31"/>
  <c r="O43" i="31"/>
  <c r="M43" i="31"/>
  <c r="K43" i="31"/>
  <c r="I43" i="31"/>
  <c r="S42" i="31"/>
  <c r="Q42" i="31"/>
  <c r="O42" i="31"/>
  <c r="M42" i="31"/>
  <c r="I42" i="31"/>
  <c r="S41" i="31"/>
  <c r="Q41" i="31"/>
  <c r="O41" i="31"/>
  <c r="M41" i="31"/>
  <c r="K41" i="31"/>
  <c r="I41" i="31"/>
  <c r="I40" i="31"/>
  <c r="S39" i="31"/>
  <c r="Q39" i="31"/>
  <c r="O39" i="31"/>
  <c r="M39" i="31"/>
  <c r="K39" i="31"/>
  <c r="I39" i="31"/>
  <c r="U34" i="31"/>
  <c r="T34" i="31"/>
  <c r="S34" i="31"/>
  <c r="R34" i="31"/>
  <c r="S49" i="31" s="1"/>
  <c r="Q34" i="31"/>
  <c r="P34" i="31"/>
  <c r="Q49" i="31" s="1"/>
  <c r="Q51" i="31" s="1"/>
  <c r="O34" i="31"/>
  <c r="N34" i="31"/>
  <c r="O49" i="31" s="1"/>
  <c r="M34" i="31"/>
  <c r="L34" i="31"/>
  <c r="M49" i="31" s="1"/>
  <c r="K34" i="31"/>
  <c r="J34" i="31"/>
  <c r="K49" i="31" s="1"/>
  <c r="I34" i="31"/>
  <c r="H34" i="31"/>
  <c r="I49" i="31" s="1"/>
  <c r="U33" i="31"/>
  <c r="T33" i="31"/>
  <c r="S33" i="31"/>
  <c r="R33" i="31"/>
  <c r="S48" i="31" s="1"/>
  <c r="Q33" i="31"/>
  <c r="P33" i="31"/>
  <c r="O33" i="31"/>
  <c r="N33" i="31"/>
  <c r="O48" i="31" s="1"/>
  <c r="O50" i="31" s="1"/>
  <c r="M33" i="31"/>
  <c r="L33" i="31"/>
  <c r="J33" i="31"/>
  <c r="K48" i="31" s="1"/>
  <c r="I33" i="31"/>
  <c r="H33" i="31"/>
  <c r="I48" i="31" s="1"/>
  <c r="K22" i="31"/>
  <c r="K42" i="31" s="1"/>
  <c r="I3" i="31"/>
  <c r="I2" i="31"/>
  <c r="I4" i="26"/>
  <c r="I5" i="26"/>
  <c r="L5" i="26" s="1"/>
  <c r="I6" i="26"/>
  <c r="L6" i="26" s="1"/>
  <c r="I7" i="26"/>
  <c r="L7" i="26" s="1"/>
  <c r="I8" i="26"/>
  <c r="L8" i="26" s="1"/>
  <c r="I9" i="26"/>
  <c r="L9" i="26" s="1"/>
  <c r="I10" i="26"/>
  <c r="L10" i="26" s="1"/>
  <c r="I11" i="26"/>
  <c r="L11" i="26" s="1"/>
  <c r="I12" i="26"/>
  <c r="L12" i="26" s="1"/>
  <c r="I13" i="26"/>
  <c r="L13" i="26" s="1"/>
  <c r="I14" i="26"/>
  <c r="L14" i="26" s="1"/>
  <c r="I15" i="26"/>
  <c r="L15" i="26" s="1"/>
  <c r="I16" i="26"/>
  <c r="L16" i="26" s="1"/>
  <c r="I17" i="26"/>
  <c r="L17" i="26" s="1"/>
  <c r="I18" i="26"/>
  <c r="L18" i="26" s="1"/>
  <c r="I19" i="26"/>
  <c r="L19" i="26" s="1"/>
  <c r="I20" i="26"/>
  <c r="L20" i="26" s="1"/>
  <c r="I21" i="26"/>
  <c r="L21" i="26" s="1"/>
  <c r="I22" i="26"/>
  <c r="L22" i="26" s="1"/>
  <c r="I23" i="26"/>
  <c r="L23" i="26" s="1"/>
  <c r="I24" i="26"/>
  <c r="L24" i="26" s="1"/>
  <c r="I25" i="26"/>
  <c r="L25" i="26" s="1"/>
  <c r="I26" i="26"/>
  <c r="L26" i="26" s="1"/>
  <c r="I27" i="26"/>
  <c r="L27" i="26" s="1"/>
  <c r="I28" i="26"/>
  <c r="L28" i="26" s="1"/>
  <c r="I29" i="26"/>
  <c r="L29" i="26" s="1"/>
  <c r="I30" i="26"/>
  <c r="L30" i="26" s="1"/>
  <c r="I31" i="26"/>
  <c r="L31" i="26" s="1"/>
  <c r="I32" i="26"/>
  <c r="L32" i="26" s="1"/>
  <c r="I33" i="26"/>
  <c r="L33" i="26" s="1"/>
  <c r="I34" i="26"/>
  <c r="L34" i="26" s="1"/>
  <c r="I35" i="26"/>
  <c r="L35" i="26" s="1"/>
  <c r="I36" i="26"/>
  <c r="L36" i="26" s="1"/>
  <c r="C37" i="26"/>
  <c r="D37" i="26"/>
  <c r="E37" i="26"/>
  <c r="F37" i="26"/>
  <c r="G37" i="26"/>
  <c r="H37" i="26"/>
  <c r="B8" i="25"/>
  <c r="K99" i="31" l="1"/>
  <c r="U182" i="31"/>
  <c r="H284" i="31"/>
  <c r="O234" i="31"/>
  <c r="M84" i="31"/>
  <c r="O299" i="31"/>
  <c r="Q84" i="31"/>
  <c r="Q99" i="31"/>
  <c r="I199" i="31"/>
  <c r="O98" i="31"/>
  <c r="P182" i="31"/>
  <c r="Q196" i="31" s="1"/>
  <c r="M6" i="26"/>
  <c r="K51" i="31"/>
  <c r="S51" i="31"/>
  <c r="K84" i="31"/>
  <c r="R182" i="31"/>
  <c r="R184" i="31" s="1"/>
  <c r="M248" i="31"/>
  <c r="I249" i="31"/>
  <c r="I251" i="31" s="1"/>
  <c r="I256" i="31" s="1"/>
  <c r="Q249" i="31"/>
  <c r="K293" i="31"/>
  <c r="O99" i="31"/>
  <c r="I234" i="31"/>
  <c r="K284" i="31"/>
  <c r="S284" i="31"/>
  <c r="I37" i="26"/>
  <c r="L4" i="26"/>
  <c r="L37" i="26" s="1"/>
  <c r="M35" i="31"/>
  <c r="Q45" i="31"/>
  <c r="O134" i="31"/>
  <c r="I143" i="31"/>
  <c r="K249" i="31"/>
  <c r="K251" i="31" s="1"/>
  <c r="K256" i="31" s="1"/>
  <c r="S249" i="31"/>
  <c r="Q298" i="31"/>
  <c r="M299" i="31"/>
  <c r="N134" i="31"/>
  <c r="I149" i="31"/>
  <c r="P35" i="31"/>
  <c r="L84" i="31"/>
  <c r="I134" i="31"/>
  <c r="Q134" i="31"/>
  <c r="J284" i="31"/>
  <c r="R284" i="31"/>
  <c r="O35" i="31"/>
  <c r="S45" i="31"/>
  <c r="M51" i="31"/>
  <c r="K53" i="31" s="1"/>
  <c r="K58" i="31" s="1"/>
  <c r="Q234" i="31"/>
  <c r="K243" i="31"/>
  <c r="I184" i="31"/>
  <c r="O193" i="31"/>
  <c r="J234" i="31"/>
  <c r="R234" i="31"/>
  <c r="O249" i="31"/>
  <c r="M243" i="31"/>
  <c r="M298" i="31"/>
  <c r="Q293" i="31"/>
  <c r="Q182" i="31"/>
  <c r="K234" i="31"/>
  <c r="S234" i="31"/>
  <c r="M284" i="31"/>
  <c r="I93" i="31"/>
  <c r="O45" i="31"/>
  <c r="L35" i="31"/>
  <c r="T35" i="31"/>
  <c r="O51" i="31"/>
  <c r="K98" i="31"/>
  <c r="S98" i="31"/>
  <c r="O84" i="31"/>
  <c r="O93" i="31"/>
  <c r="L134" i="31"/>
  <c r="L182" i="31"/>
  <c r="M196" i="31" s="1"/>
  <c r="T182" i="31"/>
  <c r="J182" i="31"/>
  <c r="J184" i="31" s="1"/>
  <c r="I193" i="31"/>
  <c r="M193" i="31"/>
  <c r="M234" i="31"/>
  <c r="S243" i="31"/>
  <c r="O298" i="31"/>
  <c r="K299" i="31"/>
  <c r="K301" i="31" s="1"/>
  <c r="K306" i="31" s="1"/>
  <c r="S299" i="31"/>
  <c r="S293" i="31"/>
  <c r="H15" i="32"/>
  <c r="H16" i="32" s="1"/>
  <c r="H39" i="32"/>
  <c r="H40" i="32" s="1"/>
  <c r="U35" i="31"/>
  <c r="S84" i="31"/>
  <c r="M134" i="31"/>
  <c r="M182" i="31"/>
  <c r="O248" i="31"/>
  <c r="I296" i="31"/>
  <c r="I298" i="31" s="1"/>
  <c r="I51" i="31"/>
  <c r="K45" i="31"/>
  <c r="M45" i="31"/>
  <c r="I83" i="31"/>
  <c r="I99" i="31" s="1"/>
  <c r="M96" i="31"/>
  <c r="M98" i="31" s="1"/>
  <c r="O148" i="31"/>
  <c r="K149" i="31"/>
  <c r="K151" i="31" s="1"/>
  <c r="K156" i="31" s="1"/>
  <c r="S149" i="31"/>
  <c r="S143" i="31"/>
  <c r="N182" i="31"/>
  <c r="O196" i="31" s="1"/>
  <c r="P284" i="31"/>
  <c r="I248" i="31"/>
  <c r="Q248" i="31"/>
  <c r="M249" i="31"/>
  <c r="I243" i="31"/>
  <c r="I284" i="31"/>
  <c r="Q284" i="31"/>
  <c r="I293" i="31"/>
  <c r="M293" i="31"/>
  <c r="I151" i="31"/>
  <c r="I156" i="31" s="1"/>
  <c r="I17" i="34"/>
  <c r="J12" i="34"/>
  <c r="I50" i="31"/>
  <c r="Q35" i="31"/>
  <c r="S35" i="31"/>
  <c r="Q149" i="31"/>
  <c r="S193" i="31"/>
  <c r="I45" i="31"/>
  <c r="Q93" i="31"/>
  <c r="K148" i="31"/>
  <c r="K150" i="31" s="1"/>
  <c r="K155" i="31" s="1"/>
  <c r="S148" i="31"/>
  <c r="O149" i="31"/>
  <c r="K143" i="31"/>
  <c r="O143" i="31"/>
  <c r="O243" i="31"/>
  <c r="I299" i="31"/>
  <c r="I301" i="31" s="1"/>
  <c r="I306" i="31" s="1"/>
  <c r="Q299" i="31"/>
  <c r="O293" i="31"/>
  <c r="E22" i="32"/>
  <c r="E46" i="32"/>
  <c r="I35" i="31"/>
  <c r="M93" i="31"/>
  <c r="K134" i="31"/>
  <c r="S134" i="31"/>
  <c r="M143" i="31"/>
  <c r="Q143" i="31"/>
  <c r="K193" i="31"/>
  <c r="Q243" i="31"/>
  <c r="F12" i="34"/>
  <c r="H33" i="32"/>
  <c r="H34" i="32" s="1"/>
  <c r="H27" i="32"/>
  <c r="H28" i="32" s="1"/>
  <c r="H51" i="32"/>
  <c r="H52" i="32" s="1"/>
  <c r="I82" i="31"/>
  <c r="H35" i="31"/>
  <c r="R35" i="31"/>
  <c r="L183" i="31"/>
  <c r="M197" i="31" s="1"/>
  <c r="M199" i="31" s="1"/>
  <c r="H234" i="31"/>
  <c r="S50" i="31"/>
  <c r="J35" i="31"/>
  <c r="M99" i="31"/>
  <c r="N84" i="31"/>
  <c r="K199" i="31"/>
  <c r="O199" i="31"/>
  <c r="S199" i="31"/>
  <c r="H184" i="31"/>
  <c r="P234" i="31"/>
  <c r="N35" i="31"/>
  <c r="Q48" i="31"/>
  <c r="Q50" i="31" s="1"/>
  <c r="R84" i="31"/>
  <c r="R134" i="31"/>
  <c r="M148" i="31"/>
  <c r="M184" i="31"/>
  <c r="P183" i="31"/>
  <c r="Q197" i="31" s="1"/>
  <c r="Q199" i="31" s="1"/>
  <c r="Q193" i="31"/>
  <c r="L234" i="31"/>
  <c r="K33" i="31"/>
  <c r="K35" i="31" s="1"/>
  <c r="M48" i="31"/>
  <c r="M50" i="31" s="1"/>
  <c r="Q98" i="31"/>
  <c r="J84" i="31"/>
  <c r="K93" i="31"/>
  <c r="S93" i="31"/>
  <c r="I148" i="31"/>
  <c r="Q148" i="31"/>
  <c r="M149" i="31"/>
  <c r="J134" i="31"/>
  <c r="Q184" i="31"/>
  <c r="L284" i="31"/>
  <c r="K182" i="31"/>
  <c r="K184" i="31" s="1"/>
  <c r="O182" i="31"/>
  <c r="O184" i="31" s="1"/>
  <c r="S182" i="31"/>
  <c r="S184" i="31" s="1"/>
  <c r="K246" i="31"/>
  <c r="K248" i="31" s="1"/>
  <c r="K250" i="31" s="1"/>
  <c r="K255" i="31" s="1"/>
  <c r="S246" i="31"/>
  <c r="S248" i="31" s="1"/>
  <c r="K296" i="31"/>
  <c r="K298" i="31" s="1"/>
  <c r="K300" i="31" s="1"/>
  <c r="K305" i="31" s="1"/>
  <c r="S296" i="31"/>
  <c r="S298" i="31" s="1"/>
  <c r="H84" i="31"/>
  <c r="P84" i="31"/>
  <c r="H134" i="31"/>
  <c r="P134" i="31"/>
  <c r="N234" i="31"/>
  <c r="N284" i="31"/>
  <c r="G101" i="31" l="1"/>
  <c r="G106" i="31" s="1"/>
  <c r="S196" i="31"/>
  <c r="G150" i="31"/>
  <c r="G155" i="31" s="1"/>
  <c r="K196" i="31"/>
  <c r="K198" i="31" s="1"/>
  <c r="Q198" i="31"/>
  <c r="K101" i="31"/>
  <c r="K106" i="31" s="1"/>
  <c r="G53" i="31"/>
  <c r="G58" i="31" s="1"/>
  <c r="G201" i="31"/>
  <c r="G206" i="31" s="1"/>
  <c r="I84" i="31"/>
  <c r="N184" i="31"/>
  <c r="G151" i="31"/>
  <c r="G156" i="31" s="1"/>
  <c r="I53" i="31"/>
  <c r="I58" i="31" s="1"/>
  <c r="M58" i="31" s="1"/>
  <c r="K100" i="31"/>
  <c r="K105" i="31" s="1"/>
  <c r="I250" i="31"/>
  <c r="I255" i="31" s="1"/>
  <c r="I150" i="31"/>
  <c r="I155" i="31" s="1"/>
  <c r="K50" i="31"/>
  <c r="G52" i="31" s="1"/>
  <c r="G57" i="31" s="1"/>
  <c r="K201" i="31"/>
  <c r="K206" i="31" s="1"/>
  <c r="S198" i="31"/>
  <c r="M198" i="31"/>
  <c r="I101" i="31"/>
  <c r="I106" i="31" s="1"/>
  <c r="I98" i="31"/>
  <c r="O198" i="31"/>
  <c r="L184" i="31"/>
  <c r="I201" i="31"/>
  <c r="I206" i="31" s="1"/>
  <c r="P184" i="31"/>
  <c r="I300" i="31"/>
  <c r="I305" i="31" s="1"/>
  <c r="K52" i="31" l="1"/>
  <c r="K57" i="31" s="1"/>
  <c r="H58" i="31"/>
  <c r="I52" i="31"/>
  <c r="I57" i="31" s="1"/>
  <c r="H57" i="31" s="1"/>
  <c r="G200" i="31"/>
  <c r="G205" i="31" s="1"/>
  <c r="I100" i="31"/>
  <c r="I105" i="31" s="1"/>
  <c r="G100" i="31"/>
  <c r="G105" i="31" s="1"/>
  <c r="K200" i="31"/>
  <c r="K205" i="31" s="1"/>
  <c r="I200" i="31"/>
  <c r="I205" i="31" s="1"/>
  <c r="C23" i="7" l="1"/>
  <c r="C22" i="6"/>
  <c r="F13" i="14"/>
  <c r="E13" i="14"/>
  <c r="D13" i="14"/>
  <c r="C13" i="14"/>
  <c r="B13" i="14"/>
  <c r="E25" i="20" l="1"/>
  <c r="C8" i="39"/>
  <c r="F11" i="24" l="1"/>
  <c r="B8" i="39"/>
  <c r="C11" i="39"/>
  <c r="C24" i="39" s="1"/>
  <c r="I8" i="39" l="1"/>
  <c r="B11" i="39"/>
  <c r="B11" i="24"/>
  <c r="F31" i="8"/>
  <c r="G31" i="8"/>
  <c r="E31" i="8"/>
  <c r="K55" i="3" l="1"/>
  <c r="J55" i="3" l="1"/>
  <c r="I55" i="3" l="1"/>
  <c r="B55" i="3"/>
  <c r="J36" i="3"/>
  <c r="C9" i="7"/>
  <c r="B9" i="7"/>
  <c r="C11" i="6"/>
  <c r="B11" i="6"/>
  <c r="C24" i="7" l="1"/>
  <c r="B24" i="7"/>
  <c r="B22" i="6" l="1"/>
  <c r="B23" i="6" l="1"/>
  <c r="C23" i="6"/>
  <c r="M12" i="34" l="1"/>
  <c r="K31" i="8"/>
</calcChain>
</file>

<file path=xl/sharedStrings.xml><?xml version="1.0" encoding="utf-8"?>
<sst xmlns="http://schemas.openxmlformats.org/spreadsheetml/2006/main" count="2029" uniqueCount="582">
  <si>
    <t>区分</t>
  </si>
  <si>
    <t>-</t>
  </si>
  <si>
    <t>合計</t>
  </si>
  <si>
    <t>その他</t>
  </si>
  <si>
    <t>市場価格のあるもの</t>
  </si>
  <si>
    <t>(単位：千円　)</t>
    <rPh sb="4" eb="6">
      <t>センエン</t>
    </rPh>
    <phoneticPr fontId="11"/>
  </si>
  <si>
    <t>銘柄名</t>
  </si>
  <si>
    <t>株数・口数など_x000D_
(A)</t>
  </si>
  <si>
    <t>時価単価_x000D_
(B)</t>
  </si>
  <si>
    <t>貸借対照表計上額_x000D_
(A) X (B)_x000D_
(C)</t>
  </si>
  <si>
    <t>取得単価_x000D_
(D)</t>
  </si>
  <si>
    <t>取得原価_x000D_
(A) X (D)_x000D_
(E)</t>
  </si>
  <si>
    <t>評価差額_x000D_
(C) - (E)_x000D_
(F)</t>
  </si>
  <si>
    <t>(参考)財産に関する_x000D_
調書記載額</t>
  </si>
  <si>
    <t>相手先名</t>
  </si>
  <si>
    <t>出資金額_x000D_
(貸借対照表計上額)_x000D_
(A)</t>
  </si>
  <si>
    <t>資産_x000D_
(B)</t>
  </si>
  <si>
    <t>負債_x000D_
(C)</t>
  </si>
  <si>
    <t>純資産額_x000D_
(B) - (C)_x000D_
(D)</t>
  </si>
  <si>
    <t>資本金_x000D_
(E)</t>
  </si>
  <si>
    <t>出資割合(%)_x000D_
(A) / (E)_x000D_
(F)</t>
  </si>
  <si>
    <t>実質価額_x000D_
(D) X (F)_x000D_
(G)</t>
  </si>
  <si>
    <t>投資損失引当金_x000D_
計上額_x000D_
(H)</t>
  </si>
  <si>
    <t>市場価格のないもののうち連結対象団体以外に対するもの</t>
  </si>
  <si>
    <t>出資金額_x000D_
(A)</t>
  </si>
  <si>
    <t>強制評価減_x000D_
(H)</t>
  </si>
  <si>
    <t>貸借対照表計上額_x000D_
(A) - (H)_x000D_
(I)</t>
  </si>
  <si>
    <t>基金の明細</t>
  </si>
  <si>
    <t>種類</t>
  </si>
  <si>
    <t>現金預金</t>
  </si>
  <si>
    <t>有価証券</t>
  </si>
  <si>
    <t>土地</t>
  </si>
  <si>
    <t>合計_x000D_
(貸借対照表計上額)</t>
  </si>
  <si>
    <t>一般会計</t>
    <rPh sb="0" eb="2">
      <t>イッパン</t>
    </rPh>
    <rPh sb="2" eb="4">
      <t>カイケイ</t>
    </rPh>
    <phoneticPr fontId="13"/>
  </si>
  <si>
    <t>貸付金の明細</t>
  </si>
  <si>
    <t>(単位：千円　)</t>
    <rPh sb="4" eb="5">
      <t>セン</t>
    </rPh>
    <rPh sb="5" eb="6">
      <t>エン</t>
    </rPh>
    <phoneticPr fontId="11"/>
  </si>
  <si>
    <t>相手先名または種別</t>
  </si>
  <si>
    <t>長期貸付金</t>
  </si>
  <si>
    <t>短期貸付金</t>
  </si>
  <si>
    <t>(参考)_x000D_
貸付金計</t>
  </si>
  <si>
    <t>貸借対照表計上額</t>
  </si>
  <si>
    <t>徴収不能引当金_x000D_
計上額</t>
  </si>
  <si>
    <t>長期延滞債権の明細</t>
  </si>
  <si>
    <t>徴収不能引当金計上額</t>
  </si>
  <si>
    <t>【貸付金】</t>
  </si>
  <si>
    <t>小計</t>
  </si>
  <si>
    <t>【未収金】</t>
  </si>
  <si>
    <t>税等未収金</t>
    <rPh sb="0" eb="1">
      <t>ゼイ</t>
    </rPh>
    <rPh sb="1" eb="2">
      <t>トウ</t>
    </rPh>
    <rPh sb="2" eb="5">
      <t>ミシュウキン</t>
    </rPh>
    <phoneticPr fontId="11"/>
  </si>
  <si>
    <t>固定資産税</t>
    <rPh sb="0" eb="2">
      <t>コテイ</t>
    </rPh>
    <rPh sb="2" eb="5">
      <t>シサンゼイ</t>
    </rPh>
    <phoneticPr fontId="11"/>
  </si>
  <si>
    <t>軽自動車税</t>
    <rPh sb="0" eb="4">
      <t>ケイジドウシャ</t>
    </rPh>
    <rPh sb="4" eb="5">
      <t>ゼイ</t>
    </rPh>
    <phoneticPr fontId="11"/>
  </si>
  <si>
    <t>その他の未収金</t>
    <rPh sb="2" eb="3">
      <t>タ</t>
    </rPh>
    <rPh sb="4" eb="7">
      <t>ミシュウキン</t>
    </rPh>
    <phoneticPr fontId="11"/>
  </si>
  <si>
    <t>分担金・負担金</t>
    <rPh sb="0" eb="3">
      <t>ブンタンキン</t>
    </rPh>
    <rPh sb="4" eb="7">
      <t>フタンキン</t>
    </rPh>
    <phoneticPr fontId="11"/>
  </si>
  <si>
    <t>使用料・手数料</t>
    <rPh sb="0" eb="3">
      <t>シヨウリョウ</t>
    </rPh>
    <rPh sb="4" eb="7">
      <t>テスウリョウ</t>
    </rPh>
    <phoneticPr fontId="11"/>
  </si>
  <si>
    <t>諸収入</t>
    <rPh sb="0" eb="1">
      <t>ショ</t>
    </rPh>
    <rPh sb="1" eb="3">
      <t>シュウニュウ</t>
    </rPh>
    <phoneticPr fontId="11"/>
  </si>
  <si>
    <t>未収金の明細</t>
  </si>
  <si>
    <t>地方債等（借入先別）の明細</t>
  </si>
  <si>
    <t>地方債等残高</t>
  </si>
  <si>
    <t>政府資金</t>
  </si>
  <si>
    <t>地方公共団体_x000D_
金融機構</t>
  </si>
  <si>
    <t>市中銀行</t>
  </si>
  <si>
    <t>その他の_x000D_
金融機関</t>
  </si>
  <si>
    <t>市場公募債</t>
  </si>
  <si>
    <t>うち1年内償還予定</t>
  </si>
  <si>
    <t>うち共同発行債</t>
  </si>
  <si>
    <t>うち住民公募債</t>
  </si>
  <si>
    <t>　合計</t>
  </si>
  <si>
    <t>地方債等（返済期間別）の明細</t>
  </si>
  <si>
    <t>1年以内</t>
  </si>
  <si>
    <t>1年超_x000D_
2年以内</t>
  </si>
  <si>
    <t>2年超_x000D_
3年以内</t>
  </si>
  <si>
    <t>3年超_x000D_
4年以内</t>
  </si>
  <si>
    <t>4年超_x000D_
5年以内</t>
  </si>
  <si>
    <t>5年超_x000D_
10年以内</t>
  </si>
  <si>
    <t>10年超_x000D_
15年以内</t>
  </si>
  <si>
    <t>15年超_x000D_
20年以内</t>
  </si>
  <si>
    <t>20年超</t>
  </si>
  <si>
    <t>地方債等（利率別）の明細</t>
  </si>
  <si>
    <t>1.5%以下</t>
  </si>
  <si>
    <t>1.5%超_x000D_
2.0%以下</t>
  </si>
  <si>
    <t>2.0%超_x000D_
2.5%以下</t>
  </si>
  <si>
    <t>2.5%超_x000D_
3.0%以下</t>
  </si>
  <si>
    <t>3.0%超_x000D_
3.5%以下</t>
  </si>
  <si>
    <t>3.5%超_x000D_
4.0%以下</t>
  </si>
  <si>
    <t>4.0%超</t>
  </si>
  <si>
    <t>(参考)_x000D_
加重平均_x000D_
利率</t>
  </si>
  <si>
    <t>特定の契約条項が_x000D_
付された地方債等残高</t>
  </si>
  <si>
    <t>契約条項の概要</t>
  </si>
  <si>
    <t>引当金の明細</t>
  </si>
  <si>
    <t>前年度末残高</t>
  </si>
  <si>
    <t>本年度増加額</t>
  </si>
  <si>
    <t>本年度減少額</t>
  </si>
  <si>
    <t>本年度末残高</t>
  </si>
  <si>
    <t>目的使用</t>
  </si>
  <si>
    <t>賞与引当金</t>
    <rPh sb="0" eb="2">
      <t>ショウヨ</t>
    </rPh>
    <rPh sb="2" eb="4">
      <t>ヒキアテ</t>
    </rPh>
    <rPh sb="4" eb="5">
      <t>キン</t>
    </rPh>
    <phoneticPr fontId="9"/>
  </si>
  <si>
    <t>退職給付引当金</t>
    <rPh sb="0" eb="2">
      <t>タイショク</t>
    </rPh>
    <rPh sb="2" eb="4">
      <t>キュウフ</t>
    </rPh>
    <rPh sb="4" eb="6">
      <t>ヒキアテ</t>
    </rPh>
    <rPh sb="6" eb="7">
      <t>キン</t>
    </rPh>
    <phoneticPr fontId="9"/>
  </si>
  <si>
    <t>金額</t>
  </si>
  <si>
    <t>計</t>
  </si>
  <si>
    <t>特定の契約条項が付された地方債等の概要</t>
    <phoneticPr fontId="11"/>
  </si>
  <si>
    <t>あづみ野テレビ（株）</t>
    <rPh sb="3" eb="4">
      <t>ノ</t>
    </rPh>
    <rPh sb="7" eb="10">
      <t>カブ</t>
    </rPh>
    <phoneticPr fontId="7"/>
  </si>
  <si>
    <t>（株）松本山雅</t>
    <rPh sb="1" eb="2">
      <t>カブ</t>
    </rPh>
    <rPh sb="3" eb="5">
      <t>マツモト</t>
    </rPh>
    <rPh sb="5" eb="6">
      <t>ヤマ</t>
    </rPh>
    <rPh sb="6" eb="7">
      <t>ガ</t>
    </rPh>
    <phoneticPr fontId="7"/>
  </si>
  <si>
    <t>ふるさと市町村圏</t>
    <rPh sb="4" eb="7">
      <t>シチョウソン</t>
    </rPh>
    <rPh sb="7" eb="8">
      <t>ケン</t>
    </rPh>
    <phoneticPr fontId="7"/>
  </si>
  <si>
    <t>県農業信用基金協会</t>
    <rPh sb="0" eb="1">
      <t>ケン</t>
    </rPh>
    <rPh sb="1" eb="3">
      <t>ノウギョウ</t>
    </rPh>
    <rPh sb="3" eb="5">
      <t>シンヨウ</t>
    </rPh>
    <rPh sb="5" eb="7">
      <t>キキン</t>
    </rPh>
    <rPh sb="7" eb="9">
      <t>キョウカイ</t>
    </rPh>
    <phoneticPr fontId="7"/>
  </si>
  <si>
    <t>森林組合</t>
    <rPh sb="0" eb="2">
      <t>シンリン</t>
    </rPh>
    <rPh sb="2" eb="4">
      <t>クミアイ</t>
    </rPh>
    <phoneticPr fontId="7"/>
  </si>
  <si>
    <t>（有）武蔵野交流センター</t>
    <rPh sb="1" eb="2">
      <t>ユウ</t>
    </rPh>
    <rPh sb="3" eb="6">
      <t>ムサシノ</t>
    </rPh>
    <rPh sb="6" eb="8">
      <t>コウリュウ</t>
    </rPh>
    <phoneticPr fontId="7"/>
  </si>
  <si>
    <t>（一社）長野県林業コンサルタント協会</t>
    <rPh sb="1" eb="2">
      <t>１</t>
    </rPh>
    <rPh sb="2" eb="3">
      <t>シャ</t>
    </rPh>
    <rPh sb="4" eb="7">
      <t>ナガノケン</t>
    </rPh>
    <rPh sb="7" eb="9">
      <t>リンギョウ</t>
    </rPh>
    <rPh sb="16" eb="18">
      <t>キョウカイ</t>
    </rPh>
    <phoneticPr fontId="7"/>
  </si>
  <si>
    <t>地方公共団体金融機構</t>
    <rPh sb="2" eb="4">
      <t>コウキョウ</t>
    </rPh>
    <rPh sb="4" eb="6">
      <t>ダンタイ</t>
    </rPh>
    <phoneticPr fontId="7"/>
  </si>
  <si>
    <t>県信用保証協会</t>
    <rPh sb="0" eb="1">
      <t>ケン</t>
    </rPh>
    <rPh sb="1" eb="3">
      <t>シンヨウ</t>
    </rPh>
    <rPh sb="3" eb="5">
      <t>ホショウ</t>
    </rPh>
    <rPh sb="5" eb="7">
      <t>キョウカイ</t>
    </rPh>
    <phoneticPr fontId="15"/>
  </si>
  <si>
    <t>県ﾃｸﾉﾊｲﾗﾝﾄﾞ開発機構基金</t>
    <rPh sb="0" eb="1">
      <t>ケン</t>
    </rPh>
    <rPh sb="10" eb="12">
      <t>カイハツ</t>
    </rPh>
    <rPh sb="12" eb="14">
      <t>キコウ</t>
    </rPh>
    <rPh sb="14" eb="16">
      <t>キキン</t>
    </rPh>
    <phoneticPr fontId="15"/>
  </si>
  <si>
    <t>県消防協会</t>
    <rPh sb="0" eb="1">
      <t>ケン</t>
    </rPh>
    <rPh sb="1" eb="3">
      <t>ショウボウ</t>
    </rPh>
    <rPh sb="3" eb="5">
      <t>キョウカイ</t>
    </rPh>
    <phoneticPr fontId="15"/>
  </si>
  <si>
    <t>県緑の基金</t>
    <rPh sb="0" eb="1">
      <t>ケン</t>
    </rPh>
    <rPh sb="1" eb="2">
      <t>ミドリ</t>
    </rPh>
    <rPh sb="3" eb="5">
      <t>キキン</t>
    </rPh>
    <phoneticPr fontId="15"/>
  </si>
  <si>
    <t>県国民年金福祉協会</t>
    <rPh sb="0" eb="1">
      <t>ケン</t>
    </rPh>
    <rPh sb="1" eb="3">
      <t>コクミン</t>
    </rPh>
    <rPh sb="3" eb="5">
      <t>ネンキン</t>
    </rPh>
    <rPh sb="5" eb="7">
      <t>フクシ</t>
    </rPh>
    <rPh sb="7" eb="9">
      <t>キョウカイ</t>
    </rPh>
    <phoneticPr fontId="15"/>
  </si>
  <si>
    <t>（公財）安曇野文化財団</t>
    <rPh sb="1" eb="2">
      <t>コウ</t>
    </rPh>
    <rPh sb="2" eb="3">
      <t>ザイ</t>
    </rPh>
    <rPh sb="4" eb="7">
      <t>アズミノ</t>
    </rPh>
    <rPh sb="7" eb="9">
      <t>ブンカ</t>
    </rPh>
    <rPh sb="9" eb="11">
      <t>ザイダン</t>
    </rPh>
    <phoneticPr fontId="15"/>
  </si>
  <si>
    <t>(参考)財産に関する_x000D_
調書記載額</t>
    <phoneticPr fontId="11"/>
  </si>
  <si>
    <t>区分</t>
    <rPh sb="0" eb="2">
      <t>クブン</t>
    </rPh>
    <phoneticPr fontId="11"/>
  </si>
  <si>
    <t>財源情報の明細</t>
  </si>
  <si>
    <t>内訳</t>
  </si>
  <si>
    <t>国県等補助金</t>
  </si>
  <si>
    <t>地方債等</t>
  </si>
  <si>
    <t>税収等</t>
  </si>
  <si>
    <t>純行政コスト</t>
  </si>
  <si>
    <t>有形固定資産等の増加</t>
  </si>
  <si>
    <t>貸付金・基金等の増加</t>
  </si>
  <si>
    <t>財源の明細</t>
  </si>
  <si>
    <t>会計</t>
  </si>
  <si>
    <t>財源の内容</t>
  </si>
  <si>
    <t>一般会計</t>
  </si>
  <si>
    <t>資本的_x000D_
補助金</t>
  </si>
  <si>
    <t>経常的_x000D_
補助金</t>
  </si>
  <si>
    <t>国庫支出金</t>
    <rPh sb="0" eb="2">
      <t>コッコ</t>
    </rPh>
    <rPh sb="2" eb="5">
      <t>シシュツキン</t>
    </rPh>
    <phoneticPr fontId="11"/>
  </si>
  <si>
    <t>都道府県支出金</t>
    <rPh sb="0" eb="4">
      <t>トドウフケン</t>
    </rPh>
    <rPh sb="4" eb="7">
      <t>シシュツキン</t>
    </rPh>
    <phoneticPr fontId="11"/>
  </si>
  <si>
    <t>分担金・負担金・寄付金</t>
    <rPh sb="0" eb="3">
      <t>ブンタンキン</t>
    </rPh>
    <rPh sb="4" eb="7">
      <t>フタンキン</t>
    </rPh>
    <rPh sb="8" eb="11">
      <t>キフキン</t>
    </rPh>
    <phoneticPr fontId="11"/>
  </si>
  <si>
    <t>財産収入</t>
    <rPh sb="0" eb="2">
      <t>ザイサン</t>
    </rPh>
    <rPh sb="2" eb="4">
      <t>シュウニュウ</t>
    </rPh>
    <phoneticPr fontId="11"/>
  </si>
  <si>
    <t>繰入金</t>
    <rPh sb="0" eb="2">
      <t>クリイレ</t>
    </rPh>
    <rPh sb="2" eb="3">
      <t>キン</t>
    </rPh>
    <phoneticPr fontId="11"/>
  </si>
  <si>
    <t>繰越金</t>
    <rPh sb="0" eb="2">
      <t>クリコシ</t>
    </rPh>
    <rPh sb="2" eb="3">
      <t>キン</t>
    </rPh>
    <phoneticPr fontId="11"/>
  </si>
  <si>
    <t>一般財源等</t>
    <rPh sb="0" eb="2">
      <t>イッパン</t>
    </rPh>
    <rPh sb="2" eb="4">
      <t>ザイゲン</t>
    </rPh>
    <rPh sb="4" eb="5">
      <t>トウ</t>
    </rPh>
    <phoneticPr fontId="11"/>
  </si>
  <si>
    <t>小　計</t>
    <phoneticPr fontId="11"/>
  </si>
  <si>
    <t>計</t>
    <phoneticPr fontId="11"/>
  </si>
  <si>
    <t>合　計</t>
    <phoneticPr fontId="11"/>
  </si>
  <si>
    <t>合　　計</t>
    <rPh sb="0" eb="1">
      <t>アウ</t>
    </rPh>
    <rPh sb="3" eb="4">
      <t>ケイ</t>
    </rPh>
    <phoneticPr fontId="11"/>
  </si>
  <si>
    <t>会計：一般会計等</t>
    <rPh sb="3" eb="5">
      <t>イッパン</t>
    </rPh>
    <rPh sb="5" eb="7">
      <t>カイケイ</t>
    </rPh>
    <rPh sb="7" eb="8">
      <t>トウ</t>
    </rPh>
    <phoneticPr fontId="11"/>
  </si>
  <si>
    <t>合計</t>
    <rPh sb="0" eb="2">
      <t>ゴウケイ</t>
    </rPh>
    <phoneticPr fontId="5"/>
  </si>
  <si>
    <t>決算統計05表</t>
    <rPh sb="0" eb="2">
      <t>ケッサン</t>
    </rPh>
    <rPh sb="2" eb="4">
      <t>トウケイ</t>
    </rPh>
    <rPh sb="6" eb="7">
      <t>ヒョウ</t>
    </rPh>
    <phoneticPr fontId="11"/>
  </si>
  <si>
    <t>調整</t>
    <rPh sb="0" eb="2">
      <t>チョウセイ</t>
    </rPh>
    <phoneticPr fontId="11"/>
  </si>
  <si>
    <t>NWと一致</t>
    <rPh sb="3" eb="5">
      <t>イッチ</t>
    </rPh>
    <phoneticPr fontId="11"/>
  </si>
  <si>
    <t>決算統計13表</t>
    <rPh sb="0" eb="2">
      <t>ケッサン</t>
    </rPh>
    <rPh sb="2" eb="4">
      <t>トウケイ</t>
    </rPh>
    <rPh sb="6" eb="7">
      <t>ヒョウ</t>
    </rPh>
    <phoneticPr fontId="11"/>
  </si>
  <si>
    <t>決算統計05表と決算統計13表と差額</t>
    <rPh sb="0" eb="2">
      <t>ケッサン</t>
    </rPh>
    <rPh sb="2" eb="4">
      <t>トウケイ</t>
    </rPh>
    <rPh sb="6" eb="7">
      <t>ヒョウ</t>
    </rPh>
    <rPh sb="8" eb="10">
      <t>ケッサン</t>
    </rPh>
    <rPh sb="10" eb="12">
      <t>トウケイ</t>
    </rPh>
    <rPh sb="14" eb="15">
      <t>ヒョウ</t>
    </rPh>
    <rPh sb="16" eb="18">
      <t>サガク</t>
    </rPh>
    <phoneticPr fontId="11"/>
  </si>
  <si>
    <t>会計：一般会計等</t>
    <rPh sb="7" eb="8">
      <t>トウ</t>
    </rPh>
    <phoneticPr fontId="11"/>
  </si>
  <si>
    <t>↑純資産変動計算書の財源-国県補助金等と同額</t>
    <rPh sb="1" eb="4">
      <t>ジュンシサン</t>
    </rPh>
    <rPh sb="4" eb="6">
      <t>ヘンドウ</t>
    </rPh>
    <rPh sb="6" eb="8">
      <t>ケイサン</t>
    </rPh>
    <rPh sb="8" eb="9">
      <t>ショ</t>
    </rPh>
    <rPh sb="10" eb="12">
      <t>ザイゲン</t>
    </rPh>
    <rPh sb="13" eb="14">
      <t>クニ</t>
    </rPh>
    <rPh sb="14" eb="15">
      <t>ケン</t>
    </rPh>
    <rPh sb="15" eb="18">
      <t>ホジョキン</t>
    </rPh>
    <rPh sb="18" eb="19">
      <t>トウ</t>
    </rPh>
    <rPh sb="20" eb="22">
      <t>ドウガク</t>
    </rPh>
    <phoneticPr fontId="11"/>
  </si>
  <si>
    <t>↑地方債発行収入総額</t>
    <rPh sb="1" eb="3">
      <t>チホウ</t>
    </rPh>
    <rPh sb="3" eb="4">
      <t>サイ</t>
    </rPh>
    <rPh sb="4" eb="6">
      <t>ハッコウ</t>
    </rPh>
    <rPh sb="6" eb="8">
      <t>シュウニュウ</t>
    </rPh>
    <rPh sb="8" eb="10">
      <t>ソウガク</t>
    </rPh>
    <phoneticPr fontId="11"/>
  </si>
  <si>
    <t>↑純資産変動計算書の財源-税収等と同額</t>
    <rPh sb="1" eb="4">
      <t>ジュンシサン</t>
    </rPh>
    <rPh sb="4" eb="6">
      <t>ヘンドウ</t>
    </rPh>
    <rPh sb="6" eb="8">
      <t>ケイサン</t>
    </rPh>
    <rPh sb="8" eb="9">
      <t>ショ</t>
    </rPh>
    <rPh sb="10" eb="12">
      <t>ザイゲン</t>
    </rPh>
    <rPh sb="13" eb="15">
      <t>ゼイシュウ</t>
    </rPh>
    <rPh sb="15" eb="16">
      <t>トウ</t>
    </rPh>
    <rPh sb="17" eb="19">
      <t>ドウガク</t>
    </rPh>
    <phoneticPr fontId="11"/>
  </si>
  <si>
    <t>※照合</t>
    <rPh sb="1" eb="3">
      <t>ショウゴウ</t>
    </rPh>
    <phoneticPr fontId="11"/>
  </si>
  <si>
    <t>会計区分</t>
    <rPh sb="0" eb="2">
      <t>カイケイ</t>
    </rPh>
    <rPh sb="2" eb="4">
      <t>クブン</t>
    </rPh>
    <phoneticPr fontId="11"/>
  </si>
  <si>
    <t>一般会計等</t>
    <rPh sb="0" eb="2">
      <t>イッパン</t>
    </rPh>
    <rPh sb="2" eb="4">
      <t>カイケイ</t>
    </rPh>
    <rPh sb="4" eb="5">
      <t>トウ</t>
    </rPh>
    <phoneticPr fontId="11"/>
  </si>
  <si>
    <t>→資金収支計算書　国県補助金等収入（経常活動）</t>
    <rPh sb="1" eb="3">
      <t>シキン</t>
    </rPh>
    <rPh sb="3" eb="5">
      <t>シュウシ</t>
    </rPh>
    <rPh sb="5" eb="8">
      <t>ケイサンショ</t>
    </rPh>
    <rPh sb="9" eb="10">
      <t>クニ</t>
    </rPh>
    <rPh sb="10" eb="11">
      <t>ケン</t>
    </rPh>
    <rPh sb="11" eb="14">
      <t>ホジョキン</t>
    </rPh>
    <rPh sb="14" eb="15">
      <t>トウ</t>
    </rPh>
    <rPh sb="15" eb="17">
      <t>シュウニュウ</t>
    </rPh>
    <rPh sb="18" eb="20">
      <t>ケイジョウ</t>
    </rPh>
    <rPh sb="20" eb="22">
      <t>カツドウ</t>
    </rPh>
    <phoneticPr fontId="11"/>
  </si>
  <si>
    <t>帳票</t>
    <rPh sb="0" eb="2">
      <t>チョウヒョウ</t>
    </rPh>
    <phoneticPr fontId="11"/>
  </si>
  <si>
    <t>純資産変動計算書</t>
    <rPh sb="0" eb="3">
      <t>ジュンシサン</t>
    </rPh>
    <rPh sb="3" eb="8">
      <t>ヘンドウケイサンショ</t>
    </rPh>
    <phoneticPr fontId="11"/>
  </si>
  <si>
    <t>科目</t>
    <rPh sb="0" eb="2">
      <t>カモク</t>
    </rPh>
    <phoneticPr fontId="11"/>
  </si>
  <si>
    <t>各科目</t>
    <rPh sb="0" eb="3">
      <t>カクカモク</t>
    </rPh>
    <phoneticPr fontId="11"/>
  </si>
  <si>
    <t>→各合計-（マイナス）上記根拠があるものの差し引き</t>
    <rPh sb="1" eb="2">
      <t>カク</t>
    </rPh>
    <rPh sb="2" eb="4">
      <t>ゴウケイ</t>
    </rPh>
    <rPh sb="11" eb="13">
      <t>ジョウキ</t>
    </rPh>
    <rPh sb="13" eb="15">
      <t>コンキョ</t>
    </rPh>
    <rPh sb="21" eb="22">
      <t>サ</t>
    </rPh>
    <rPh sb="23" eb="24">
      <t>ヒ</t>
    </rPh>
    <phoneticPr fontId="11"/>
  </si>
  <si>
    <t>→資金収支計算書　補助金等収入（投資活動）</t>
    <rPh sb="1" eb="3">
      <t>シキン</t>
    </rPh>
    <rPh sb="3" eb="5">
      <t>シュウシ</t>
    </rPh>
    <rPh sb="5" eb="8">
      <t>ケイサンショ</t>
    </rPh>
    <rPh sb="9" eb="12">
      <t>ホジョキン</t>
    </rPh>
    <rPh sb="12" eb="13">
      <t>トウ</t>
    </rPh>
    <rPh sb="13" eb="15">
      <t>シュウニュウ</t>
    </rPh>
    <rPh sb="16" eb="18">
      <t>トウシ</t>
    </rPh>
    <rPh sb="18" eb="20">
      <t>カツドウ</t>
    </rPh>
    <phoneticPr fontId="11"/>
  </si>
  <si>
    <t>→資金収支計算書　地方債発行収入（決算統計13表より）</t>
    <rPh sb="1" eb="3">
      <t>シキン</t>
    </rPh>
    <rPh sb="3" eb="5">
      <t>シュウシ</t>
    </rPh>
    <rPh sb="5" eb="8">
      <t>ケイサンショ</t>
    </rPh>
    <rPh sb="9" eb="12">
      <t>チホウサイ</t>
    </rPh>
    <rPh sb="12" eb="14">
      <t>ハッコウ</t>
    </rPh>
    <rPh sb="14" eb="16">
      <t>シュウニュウ</t>
    </rPh>
    <rPh sb="17" eb="19">
      <t>ケッサン</t>
    </rPh>
    <rPh sb="19" eb="21">
      <t>トウケイ</t>
    </rPh>
    <rPh sb="23" eb="24">
      <t>ヒョウ</t>
    </rPh>
    <phoneticPr fontId="11"/>
  </si>
  <si>
    <t>→決算統計13表より　貸付金/積立金の財源のうち地方債分</t>
    <rPh sb="1" eb="3">
      <t>ケッサン</t>
    </rPh>
    <rPh sb="3" eb="5">
      <t>トウケイ</t>
    </rPh>
    <rPh sb="7" eb="8">
      <t>ヒョウ</t>
    </rPh>
    <rPh sb="11" eb="13">
      <t>カシツケ</t>
    </rPh>
    <rPh sb="13" eb="14">
      <t>キン</t>
    </rPh>
    <rPh sb="15" eb="17">
      <t>ツミタテ</t>
    </rPh>
    <rPh sb="17" eb="18">
      <t>キン</t>
    </rPh>
    <rPh sb="19" eb="21">
      <t>ザイゲン</t>
    </rPh>
    <rPh sb="24" eb="27">
      <t>チホウサイ</t>
    </rPh>
    <rPh sb="27" eb="28">
      <t>ブン</t>
    </rPh>
    <phoneticPr fontId="11"/>
  </si>
  <si>
    <t>地方債発行分調整※本来は臨時財政対策債分</t>
    <rPh sb="0" eb="3">
      <t>チホウサイ</t>
    </rPh>
    <rPh sb="3" eb="5">
      <t>ハッコウ</t>
    </rPh>
    <rPh sb="5" eb="6">
      <t>ブン</t>
    </rPh>
    <rPh sb="6" eb="8">
      <t>チョウセイ</t>
    </rPh>
    <rPh sb="9" eb="11">
      <t>ホンライ</t>
    </rPh>
    <rPh sb="12" eb="19">
      <t>リンジザイセイタイサクサイ</t>
    </rPh>
    <rPh sb="19" eb="20">
      <t>ブン</t>
    </rPh>
    <phoneticPr fontId="11"/>
  </si>
  <si>
    <t>資金の明細</t>
  </si>
  <si>
    <t>現金・預金（資金）</t>
    <rPh sb="0" eb="2">
      <t>ゲンキン</t>
    </rPh>
    <rPh sb="3" eb="5">
      <t>ヨキン</t>
    </rPh>
    <rPh sb="6" eb="8">
      <t>シキン</t>
    </rPh>
    <phoneticPr fontId="11"/>
  </si>
  <si>
    <t>歳計外現金</t>
    <rPh sb="0" eb="2">
      <t>サイケイ</t>
    </rPh>
    <rPh sb="2" eb="3">
      <t>ガイ</t>
    </rPh>
    <rPh sb="3" eb="5">
      <t>ゲンキン</t>
    </rPh>
    <phoneticPr fontId="11"/>
  </si>
  <si>
    <t>貸借対照表</t>
    <rPh sb="0" eb="5">
      <t>タイシャクタイショウヒョウ</t>
    </rPh>
    <phoneticPr fontId="11"/>
  </si>
  <si>
    <t>-</t>
    <phoneticPr fontId="11"/>
  </si>
  <si>
    <t>自治体名：安曇野市</t>
    <rPh sb="5" eb="8">
      <t>アズミノ</t>
    </rPh>
    <rPh sb="8" eb="9">
      <t>シ</t>
    </rPh>
    <phoneticPr fontId="11"/>
  </si>
  <si>
    <t>(単位：千円)</t>
    <rPh sb="4" eb="5">
      <t>セン</t>
    </rPh>
    <rPh sb="5" eb="6">
      <t>エン</t>
    </rPh>
    <phoneticPr fontId="11"/>
  </si>
  <si>
    <t>徴収不能引当金（固定）</t>
  </si>
  <si>
    <t>雑種地</t>
    <rPh sb="0" eb="2">
      <t>ザッシュ</t>
    </rPh>
    <rPh sb="2" eb="3">
      <t>チ</t>
    </rPh>
    <phoneticPr fontId="13"/>
  </si>
  <si>
    <t>安曇野市明科中川手4356</t>
    <rPh sb="0" eb="3">
      <t>アズミノ</t>
    </rPh>
    <rPh sb="3" eb="4">
      <t>シ</t>
    </rPh>
    <rPh sb="4" eb="6">
      <t>アカシナ</t>
    </rPh>
    <rPh sb="6" eb="8">
      <t>ナカガワ</t>
    </rPh>
    <rPh sb="8" eb="9">
      <t>テ</t>
    </rPh>
    <phoneticPr fontId="13"/>
  </si>
  <si>
    <t>畑</t>
    <rPh sb="0" eb="1">
      <t>ハタケ</t>
    </rPh>
    <phoneticPr fontId="13"/>
  </si>
  <si>
    <t>安曇野市三郷小倉2863、2856</t>
    <rPh sb="0" eb="3">
      <t>アズミノ</t>
    </rPh>
    <rPh sb="3" eb="4">
      <t>シ</t>
    </rPh>
    <rPh sb="4" eb="6">
      <t>ミサト</t>
    </rPh>
    <rPh sb="6" eb="8">
      <t>オグラ</t>
    </rPh>
    <phoneticPr fontId="13"/>
  </si>
  <si>
    <t>田</t>
    <rPh sb="0" eb="1">
      <t>タ</t>
    </rPh>
    <phoneticPr fontId="13"/>
  </si>
  <si>
    <t>安曇野市三郷温4097-1</t>
    <rPh sb="0" eb="3">
      <t>アズミノ</t>
    </rPh>
    <rPh sb="3" eb="4">
      <t>シ</t>
    </rPh>
    <rPh sb="4" eb="6">
      <t>ミサト</t>
    </rPh>
    <rPh sb="6" eb="7">
      <t>ユタカ</t>
    </rPh>
    <phoneticPr fontId="13"/>
  </si>
  <si>
    <t>安曇野市三郷温4115-1</t>
    <rPh sb="0" eb="3">
      <t>アズミノ</t>
    </rPh>
    <rPh sb="3" eb="4">
      <t>シ</t>
    </rPh>
    <rPh sb="4" eb="6">
      <t>ミサト</t>
    </rPh>
    <rPh sb="6" eb="7">
      <t>ユタカ</t>
    </rPh>
    <phoneticPr fontId="13"/>
  </si>
  <si>
    <t>備考</t>
    <rPh sb="0" eb="2">
      <t>ビコウ</t>
    </rPh>
    <phoneticPr fontId="13"/>
  </si>
  <si>
    <t>価格</t>
    <rPh sb="0" eb="2">
      <t>カカク</t>
    </rPh>
    <phoneticPr fontId="13"/>
  </si>
  <si>
    <t>地積</t>
    <rPh sb="0" eb="2">
      <t>チセキ</t>
    </rPh>
    <phoneticPr fontId="13"/>
  </si>
  <si>
    <t>地目</t>
    <rPh sb="0" eb="2">
      <t>チモク</t>
    </rPh>
    <phoneticPr fontId="13"/>
  </si>
  <si>
    <t>住所</t>
    <rPh sb="0" eb="2">
      <t>ジュウショ</t>
    </rPh>
    <phoneticPr fontId="13"/>
  </si>
  <si>
    <t>この部分の公表は控えたいと考えます。　安曇野市財政課</t>
    <rPh sb="2" eb="4">
      <t>ブブン</t>
    </rPh>
    <rPh sb="5" eb="7">
      <t>コウヒョウ</t>
    </rPh>
    <rPh sb="8" eb="9">
      <t>ヒカ</t>
    </rPh>
    <rPh sb="13" eb="14">
      <t>カンガ</t>
    </rPh>
    <rPh sb="19" eb="22">
      <t>アズミノ</t>
    </rPh>
    <rPh sb="22" eb="23">
      <t>シ</t>
    </rPh>
    <rPh sb="23" eb="25">
      <t>ザイセイ</t>
    </rPh>
    <rPh sb="25" eb="26">
      <t>カ</t>
    </rPh>
    <phoneticPr fontId="13"/>
  </si>
  <si>
    <t>土地開発基金のうち土地部分</t>
    <rPh sb="0" eb="2">
      <t>トチ</t>
    </rPh>
    <rPh sb="2" eb="4">
      <t>カイハツ</t>
    </rPh>
    <rPh sb="4" eb="6">
      <t>キキン</t>
    </rPh>
    <rPh sb="9" eb="11">
      <t>トチ</t>
    </rPh>
    <rPh sb="11" eb="13">
      <t>ブブン</t>
    </rPh>
    <phoneticPr fontId="13"/>
  </si>
  <si>
    <t>※北海道備荒資金組合は別シート</t>
    <rPh sb="1" eb="4">
      <t>ホッカイドウ</t>
    </rPh>
    <rPh sb="4" eb="6">
      <t>ビコウ</t>
    </rPh>
    <rPh sb="6" eb="8">
      <t>シキン</t>
    </rPh>
    <rPh sb="8" eb="10">
      <t>クミアイ</t>
    </rPh>
    <rPh sb="11" eb="12">
      <t>ベツ</t>
    </rPh>
    <phoneticPr fontId="13"/>
  </si>
  <si>
    <t>※奨学金を基金運用している場合は上記除く</t>
    <rPh sb="1" eb="4">
      <t>ショウガクキン</t>
    </rPh>
    <rPh sb="5" eb="7">
      <t>キキン</t>
    </rPh>
    <rPh sb="7" eb="9">
      <t>ウンヨウ</t>
    </rPh>
    <rPh sb="13" eb="15">
      <t>バアイ</t>
    </rPh>
    <rPh sb="16" eb="18">
      <t>ジョウキ</t>
    </rPh>
    <rPh sb="18" eb="19">
      <t>ノゾ</t>
    </rPh>
    <phoneticPr fontId="13"/>
  </si>
  <si>
    <t>合計</t>
    <rPh sb="0" eb="2">
      <t>ゴウケイ</t>
    </rPh>
    <phoneticPr fontId="13"/>
  </si>
  <si>
    <t>土地開発基金（土地）</t>
    <rPh sb="0" eb="2">
      <t>トチ</t>
    </rPh>
    <rPh sb="2" eb="4">
      <t>カイハツ</t>
    </rPh>
    <rPh sb="4" eb="6">
      <t>キキン</t>
    </rPh>
    <rPh sb="7" eb="9">
      <t>トチ</t>
    </rPh>
    <phoneticPr fontId="27"/>
  </si>
  <si>
    <t>土地開発基金（現金）</t>
    <rPh sb="0" eb="2">
      <t>トチ</t>
    </rPh>
    <rPh sb="2" eb="4">
      <t>カイハツ</t>
    </rPh>
    <rPh sb="4" eb="6">
      <t>キキン</t>
    </rPh>
    <rPh sb="7" eb="9">
      <t>ゲンキン</t>
    </rPh>
    <phoneticPr fontId="27"/>
  </si>
  <si>
    <t>西穂高会館維持運営基金</t>
    <rPh sb="0" eb="1">
      <t>ニシ</t>
    </rPh>
    <rPh sb="1" eb="3">
      <t>ホダカ</t>
    </rPh>
    <rPh sb="3" eb="5">
      <t>カイカン</t>
    </rPh>
    <rPh sb="5" eb="7">
      <t>イジ</t>
    </rPh>
    <rPh sb="7" eb="9">
      <t>ウンエイ</t>
    </rPh>
    <rPh sb="9" eb="11">
      <t>キキン</t>
    </rPh>
    <phoneticPr fontId="27"/>
  </si>
  <si>
    <t>ふるさと寄附基金</t>
    <rPh sb="4" eb="6">
      <t>キフ</t>
    </rPh>
    <rPh sb="6" eb="8">
      <t>キキン</t>
    </rPh>
    <phoneticPr fontId="27"/>
  </si>
  <si>
    <t>ふるさとづくり基金</t>
    <rPh sb="7" eb="9">
      <t>キキン</t>
    </rPh>
    <phoneticPr fontId="27"/>
  </si>
  <si>
    <t>霊園施設整備基金</t>
    <rPh sb="0" eb="2">
      <t>レイエン</t>
    </rPh>
    <rPh sb="2" eb="4">
      <t>シセツ</t>
    </rPh>
    <rPh sb="4" eb="6">
      <t>セイビ</t>
    </rPh>
    <rPh sb="6" eb="8">
      <t>キキン</t>
    </rPh>
    <phoneticPr fontId="27"/>
  </si>
  <si>
    <t>ちくに生きものみらい基金　</t>
    <rPh sb="3" eb="4">
      <t>イ</t>
    </rPh>
    <rPh sb="10" eb="12">
      <t>キキン</t>
    </rPh>
    <phoneticPr fontId="13"/>
  </si>
  <si>
    <t>公式スポーツ施設整備基金</t>
    <rPh sb="0" eb="2">
      <t>コウシキ</t>
    </rPh>
    <rPh sb="6" eb="8">
      <t>シセツ</t>
    </rPh>
    <rPh sb="8" eb="10">
      <t>セイビ</t>
    </rPh>
    <rPh sb="10" eb="12">
      <t>キキン</t>
    </rPh>
    <phoneticPr fontId="27"/>
  </si>
  <si>
    <t>入学準備金貸付基金</t>
    <rPh sb="0" eb="2">
      <t>ニュウガク</t>
    </rPh>
    <rPh sb="2" eb="5">
      <t>ジュンビキン</t>
    </rPh>
    <rPh sb="5" eb="7">
      <t>カシツケ</t>
    </rPh>
    <rPh sb="7" eb="9">
      <t>キキン</t>
    </rPh>
    <phoneticPr fontId="27"/>
  </si>
  <si>
    <t>名誉市民田淵行男顕彰基金</t>
    <rPh sb="0" eb="2">
      <t>メイヨ</t>
    </rPh>
    <rPh sb="2" eb="4">
      <t>シミン</t>
    </rPh>
    <rPh sb="4" eb="6">
      <t>タブチ</t>
    </rPh>
    <rPh sb="6" eb="8">
      <t>ユキオ</t>
    </rPh>
    <rPh sb="8" eb="10">
      <t>ケンショウ</t>
    </rPh>
    <rPh sb="10" eb="12">
      <t>キキン</t>
    </rPh>
    <phoneticPr fontId="27"/>
  </si>
  <si>
    <t>博物館等美術品取得及び特別展開催基金</t>
    <rPh sb="0" eb="3">
      <t>ハクブツカン</t>
    </rPh>
    <rPh sb="3" eb="4">
      <t>トウ</t>
    </rPh>
    <rPh sb="4" eb="6">
      <t>ビジュツ</t>
    </rPh>
    <rPh sb="6" eb="7">
      <t>ヒン</t>
    </rPh>
    <rPh sb="7" eb="9">
      <t>シュトク</t>
    </rPh>
    <rPh sb="9" eb="10">
      <t>オヨ</t>
    </rPh>
    <rPh sb="11" eb="13">
      <t>トクベツ</t>
    </rPh>
    <rPh sb="14" eb="16">
      <t>カイサイ</t>
    </rPh>
    <rPh sb="16" eb="18">
      <t>キキン</t>
    </rPh>
    <phoneticPr fontId="27"/>
  </si>
  <si>
    <t>青少年交流事業支援基金</t>
    <rPh sb="0" eb="3">
      <t>セイショウネン</t>
    </rPh>
    <rPh sb="3" eb="5">
      <t>コウリュウ</t>
    </rPh>
    <rPh sb="5" eb="7">
      <t>ジギョウ</t>
    </rPh>
    <rPh sb="7" eb="9">
      <t>シエン</t>
    </rPh>
    <rPh sb="9" eb="11">
      <t>キキン</t>
    </rPh>
    <phoneticPr fontId="27"/>
  </si>
  <si>
    <t>青少年育成基金</t>
    <rPh sb="0" eb="3">
      <t>セイショウネン</t>
    </rPh>
    <rPh sb="3" eb="5">
      <t>イクセイ</t>
    </rPh>
    <rPh sb="5" eb="7">
      <t>キキン</t>
    </rPh>
    <phoneticPr fontId="27"/>
  </si>
  <si>
    <t>青少年健全育成基金</t>
    <rPh sb="0" eb="3">
      <t>セイショウネン</t>
    </rPh>
    <rPh sb="3" eb="5">
      <t>ケンゼン</t>
    </rPh>
    <rPh sb="5" eb="7">
      <t>イクセイ</t>
    </rPh>
    <rPh sb="7" eb="9">
      <t>キキン</t>
    </rPh>
    <phoneticPr fontId="27"/>
  </si>
  <si>
    <t>三郷図書館建設事業基金</t>
    <rPh sb="0" eb="2">
      <t>ミサト</t>
    </rPh>
    <rPh sb="2" eb="5">
      <t>トショカン</t>
    </rPh>
    <rPh sb="5" eb="7">
      <t>ケンセツ</t>
    </rPh>
    <rPh sb="7" eb="9">
      <t>ジギョウ</t>
    </rPh>
    <rPh sb="9" eb="11">
      <t>キキン</t>
    </rPh>
    <phoneticPr fontId="27"/>
  </si>
  <si>
    <t>安曇野市山岳環境整備基金</t>
    <rPh sb="0" eb="3">
      <t>アズミノ</t>
    </rPh>
    <rPh sb="3" eb="4">
      <t>シ</t>
    </rPh>
    <rPh sb="4" eb="6">
      <t>サンガク</t>
    </rPh>
    <rPh sb="6" eb="8">
      <t>カンキョウ</t>
    </rPh>
    <rPh sb="8" eb="10">
      <t>セイビ</t>
    </rPh>
    <rPh sb="10" eb="12">
      <t>キキン</t>
    </rPh>
    <phoneticPr fontId="27"/>
  </si>
  <si>
    <t>堀金観光開発基金</t>
    <rPh sb="0" eb="1">
      <t>ホリ</t>
    </rPh>
    <rPh sb="1" eb="2">
      <t>カネ</t>
    </rPh>
    <rPh sb="2" eb="4">
      <t>カンコウ</t>
    </rPh>
    <rPh sb="4" eb="6">
      <t>カイハツ</t>
    </rPh>
    <rPh sb="6" eb="8">
      <t>キキン</t>
    </rPh>
    <phoneticPr fontId="27"/>
  </si>
  <si>
    <t>堀金産地形成促進施設基金</t>
    <rPh sb="0" eb="1">
      <t>ホリ</t>
    </rPh>
    <rPh sb="1" eb="2">
      <t>カネ</t>
    </rPh>
    <rPh sb="2" eb="4">
      <t>サンチ</t>
    </rPh>
    <rPh sb="4" eb="6">
      <t>ケイセイ</t>
    </rPh>
    <rPh sb="6" eb="8">
      <t>ソクシン</t>
    </rPh>
    <rPh sb="8" eb="10">
      <t>シセツ</t>
    </rPh>
    <rPh sb="10" eb="12">
      <t>キキン</t>
    </rPh>
    <phoneticPr fontId="27"/>
  </si>
  <si>
    <t>三郷農林漁業体験実習館基金</t>
    <rPh sb="0" eb="2">
      <t>ミサト</t>
    </rPh>
    <rPh sb="2" eb="4">
      <t>ノウリン</t>
    </rPh>
    <rPh sb="4" eb="6">
      <t>ギョギョウ</t>
    </rPh>
    <rPh sb="6" eb="8">
      <t>タイケン</t>
    </rPh>
    <rPh sb="8" eb="10">
      <t>ジッシュウ</t>
    </rPh>
    <rPh sb="10" eb="11">
      <t>カン</t>
    </rPh>
    <rPh sb="11" eb="13">
      <t>キキン</t>
    </rPh>
    <phoneticPr fontId="27"/>
  </si>
  <si>
    <t>天蚕振興基金</t>
    <rPh sb="0" eb="1">
      <t>テン</t>
    </rPh>
    <rPh sb="1" eb="2">
      <t>カイコ</t>
    </rPh>
    <rPh sb="2" eb="4">
      <t>シンコウ</t>
    </rPh>
    <rPh sb="4" eb="6">
      <t>キキン</t>
    </rPh>
    <phoneticPr fontId="27"/>
  </si>
  <si>
    <t>豊科安曇野の里基金</t>
    <rPh sb="0" eb="2">
      <t>トヨシナ</t>
    </rPh>
    <rPh sb="2" eb="5">
      <t>アズミノ</t>
    </rPh>
    <rPh sb="6" eb="7">
      <t>サト</t>
    </rPh>
    <rPh sb="7" eb="9">
      <t>キキン</t>
    </rPh>
    <phoneticPr fontId="27"/>
  </si>
  <si>
    <t>ふるさと水と土保全基金</t>
    <rPh sb="4" eb="5">
      <t>ミズ</t>
    </rPh>
    <rPh sb="6" eb="7">
      <t>ツチ</t>
    </rPh>
    <rPh sb="7" eb="9">
      <t>ホゼン</t>
    </rPh>
    <rPh sb="9" eb="11">
      <t>キキン</t>
    </rPh>
    <phoneticPr fontId="27"/>
  </si>
  <si>
    <t>福祉基金</t>
    <rPh sb="0" eb="2">
      <t>フクシ</t>
    </rPh>
    <rPh sb="2" eb="4">
      <t>キキン</t>
    </rPh>
    <phoneticPr fontId="27"/>
  </si>
  <si>
    <t>国際交流基金</t>
    <rPh sb="0" eb="2">
      <t>コクサイ</t>
    </rPh>
    <rPh sb="2" eb="4">
      <t>コウリュウ</t>
    </rPh>
    <rPh sb="4" eb="6">
      <t>キキン</t>
    </rPh>
    <phoneticPr fontId="27"/>
  </si>
  <si>
    <t>人材育成基金</t>
    <rPh sb="0" eb="2">
      <t>ジンザイ</t>
    </rPh>
    <rPh sb="2" eb="4">
      <t>イクセイ</t>
    </rPh>
    <rPh sb="4" eb="6">
      <t>キキン</t>
    </rPh>
    <phoneticPr fontId="27"/>
  </si>
  <si>
    <t>旧穂高町外1ヶ町淺川山林組合に関する基金</t>
    <rPh sb="0" eb="1">
      <t>キュウ</t>
    </rPh>
    <rPh sb="1" eb="3">
      <t>ホダカ</t>
    </rPh>
    <rPh sb="3" eb="4">
      <t>チョウ</t>
    </rPh>
    <rPh sb="4" eb="5">
      <t>ソト</t>
    </rPh>
    <rPh sb="7" eb="8">
      <t>マチ</t>
    </rPh>
    <rPh sb="8" eb="10">
      <t>アサカワ</t>
    </rPh>
    <rPh sb="10" eb="12">
      <t>サンリン</t>
    </rPh>
    <rPh sb="12" eb="14">
      <t>クミアイ</t>
    </rPh>
    <rPh sb="15" eb="16">
      <t>カン</t>
    </rPh>
    <rPh sb="18" eb="20">
      <t>キキン</t>
    </rPh>
    <phoneticPr fontId="27"/>
  </si>
  <si>
    <t>旧穂高町外1ヶ町一ノ沢山林組合に関する基金</t>
    <rPh sb="0" eb="1">
      <t>キュウ</t>
    </rPh>
    <rPh sb="1" eb="3">
      <t>ホダカ</t>
    </rPh>
    <rPh sb="3" eb="4">
      <t>チョウ</t>
    </rPh>
    <rPh sb="4" eb="5">
      <t>ソト</t>
    </rPh>
    <rPh sb="7" eb="8">
      <t>マチ</t>
    </rPh>
    <rPh sb="8" eb="9">
      <t>イチ</t>
    </rPh>
    <rPh sb="10" eb="11">
      <t>サワ</t>
    </rPh>
    <rPh sb="11" eb="13">
      <t>サンリン</t>
    </rPh>
    <rPh sb="13" eb="15">
      <t>クミアイ</t>
    </rPh>
    <rPh sb="16" eb="17">
      <t>カン</t>
    </rPh>
    <rPh sb="19" eb="21">
      <t>キキン</t>
    </rPh>
    <phoneticPr fontId="27"/>
  </si>
  <si>
    <t>分収造林事業基金</t>
    <rPh sb="0" eb="2">
      <t>ブンシュウ</t>
    </rPh>
    <rPh sb="2" eb="4">
      <t>ゾウリン</t>
    </rPh>
    <rPh sb="4" eb="6">
      <t>ジギョウ</t>
    </rPh>
    <rPh sb="6" eb="8">
      <t>キキン</t>
    </rPh>
    <phoneticPr fontId="27"/>
  </si>
  <si>
    <t>地域振興基金</t>
    <rPh sb="0" eb="2">
      <t>チイキ</t>
    </rPh>
    <rPh sb="2" eb="4">
      <t>シンコウ</t>
    </rPh>
    <rPh sb="4" eb="6">
      <t>キキン</t>
    </rPh>
    <phoneticPr fontId="27"/>
  </si>
  <si>
    <t>庁舎建設基金</t>
    <rPh sb="0" eb="2">
      <t>チョウシャ</t>
    </rPh>
    <rPh sb="2" eb="4">
      <t>ケンセツ</t>
    </rPh>
    <rPh sb="4" eb="6">
      <t>キキン</t>
    </rPh>
    <phoneticPr fontId="27"/>
  </si>
  <si>
    <t>公共施設整備基金</t>
    <rPh sb="0" eb="2">
      <t>コウキョウ</t>
    </rPh>
    <rPh sb="2" eb="4">
      <t>シセツ</t>
    </rPh>
    <rPh sb="4" eb="6">
      <t>セイビ</t>
    </rPh>
    <rPh sb="6" eb="8">
      <t>キキン</t>
    </rPh>
    <phoneticPr fontId="27"/>
  </si>
  <si>
    <t>減債基金</t>
    <rPh sb="0" eb="2">
      <t>ゲンサイ</t>
    </rPh>
    <rPh sb="2" eb="4">
      <t>キキン</t>
    </rPh>
    <phoneticPr fontId="27"/>
  </si>
  <si>
    <t>財政調整基金</t>
    <rPh sb="0" eb="2">
      <t>ザイセイ</t>
    </rPh>
    <rPh sb="2" eb="4">
      <t>チョウセイ</t>
    </rPh>
    <rPh sb="4" eb="6">
      <t>キキン</t>
    </rPh>
    <phoneticPr fontId="27"/>
  </si>
  <si>
    <t>減少</t>
    <rPh sb="0" eb="2">
      <t>ゲンショウ</t>
    </rPh>
    <phoneticPr fontId="13"/>
  </si>
  <si>
    <t>増加</t>
    <rPh sb="0" eb="2">
      <t>ゾウカ</t>
    </rPh>
    <phoneticPr fontId="13"/>
  </si>
  <si>
    <t>H29年度末残高</t>
    <rPh sb="3" eb="6">
      <t>ネンドマツ</t>
    </rPh>
    <rPh sb="6" eb="8">
      <t>ザンダカ</t>
    </rPh>
    <phoneticPr fontId="13"/>
  </si>
  <si>
    <t>H29年度期中</t>
    <rPh sb="3" eb="5">
      <t>ネンド</t>
    </rPh>
    <rPh sb="5" eb="7">
      <t>キチュウ</t>
    </rPh>
    <phoneticPr fontId="13"/>
  </si>
  <si>
    <t>H28年度末残高</t>
    <rPh sb="3" eb="6">
      <t>ネンドマツ</t>
    </rPh>
    <rPh sb="6" eb="8">
      <t>ザンダカ</t>
    </rPh>
    <phoneticPr fontId="13"/>
  </si>
  <si>
    <t>H28年度期中</t>
    <rPh sb="3" eb="5">
      <t>ネンド</t>
    </rPh>
    <rPh sb="5" eb="7">
      <t>キチュウ</t>
    </rPh>
    <phoneticPr fontId="13"/>
  </si>
  <si>
    <t>H27年度末残高</t>
    <rPh sb="3" eb="5">
      <t>ネンド</t>
    </rPh>
    <rPh sb="5" eb="6">
      <t>マツ</t>
    </rPh>
    <rPh sb="6" eb="8">
      <t>ザンダカ</t>
    </rPh>
    <phoneticPr fontId="13"/>
  </si>
  <si>
    <t>名称</t>
    <rPh sb="0" eb="2">
      <t>メイショウ</t>
    </rPh>
    <phoneticPr fontId="13"/>
  </si>
  <si>
    <t>【一般会計】</t>
    <rPh sb="1" eb="3">
      <t>イッパン</t>
    </rPh>
    <rPh sb="3" eb="5">
      <t>カイケイ</t>
    </rPh>
    <phoneticPr fontId="13"/>
  </si>
  <si>
    <t>項目</t>
    <rPh sb="0" eb="2">
      <t>コウモク</t>
    </rPh>
    <phoneticPr fontId="13"/>
  </si>
  <si>
    <t>現/滞
区分</t>
    <rPh sb="0" eb="1">
      <t>ゲン</t>
    </rPh>
    <rPh sb="2" eb="3">
      <t>タイ</t>
    </rPh>
    <rPh sb="4" eb="6">
      <t>クブン</t>
    </rPh>
    <phoneticPr fontId="13"/>
  </si>
  <si>
    <t>BS</t>
    <phoneticPr fontId="13"/>
  </si>
  <si>
    <t>NW/PL</t>
    <phoneticPr fontId="13"/>
  </si>
  <si>
    <t>H29</t>
    <phoneticPr fontId="13"/>
  </si>
  <si>
    <t>H28</t>
    <phoneticPr fontId="13"/>
  </si>
  <si>
    <t>H27</t>
    <phoneticPr fontId="13"/>
  </si>
  <si>
    <t>H26</t>
    <phoneticPr fontId="13"/>
  </si>
  <si>
    <t>H25</t>
    <phoneticPr fontId="13"/>
  </si>
  <si>
    <t>H24</t>
    <phoneticPr fontId="13"/>
  </si>
  <si>
    <t>不能欠損</t>
    <rPh sb="0" eb="2">
      <t>フノウ</t>
    </rPh>
    <rPh sb="2" eb="4">
      <t>ケッソン</t>
    </rPh>
    <phoneticPr fontId="13"/>
  </si>
  <si>
    <t>収入未済額</t>
    <rPh sb="0" eb="2">
      <t>シュウニュウ</t>
    </rPh>
    <rPh sb="2" eb="4">
      <t>ミサイ</t>
    </rPh>
    <rPh sb="4" eb="5">
      <t>ガク</t>
    </rPh>
    <phoneticPr fontId="13"/>
  </si>
  <si>
    <t>市民税</t>
    <rPh sb="0" eb="3">
      <t>シミンゼイ</t>
    </rPh>
    <phoneticPr fontId="13"/>
  </si>
  <si>
    <t>個人</t>
    <rPh sb="0" eb="2">
      <t>コジン</t>
    </rPh>
    <phoneticPr fontId="13"/>
  </si>
  <si>
    <t>現年</t>
    <rPh sb="0" eb="2">
      <t>ゲンネン</t>
    </rPh>
    <phoneticPr fontId="13"/>
  </si>
  <si>
    <t>税等未収金</t>
    <rPh sb="0" eb="1">
      <t>ゼイ</t>
    </rPh>
    <rPh sb="1" eb="2">
      <t>トウ</t>
    </rPh>
    <rPh sb="2" eb="5">
      <t>ミシュウキン</t>
    </rPh>
    <phoneticPr fontId="13"/>
  </si>
  <si>
    <t>税収等</t>
    <rPh sb="0" eb="2">
      <t>ゼイシュウ</t>
    </rPh>
    <rPh sb="2" eb="3">
      <t>トウ</t>
    </rPh>
    <phoneticPr fontId="13"/>
  </si>
  <si>
    <t>滞納</t>
    <rPh sb="0" eb="2">
      <t>タイノウ</t>
    </rPh>
    <phoneticPr fontId="13"/>
  </si>
  <si>
    <t>長期滞留債権（税収）</t>
    <rPh sb="0" eb="4">
      <t>チョウキタイリュウ</t>
    </rPh>
    <rPh sb="4" eb="6">
      <t>サイケン</t>
    </rPh>
    <rPh sb="7" eb="9">
      <t>ゼイシュウ</t>
    </rPh>
    <phoneticPr fontId="13"/>
  </si>
  <si>
    <t>法人</t>
    <rPh sb="0" eb="2">
      <t>ホウジン</t>
    </rPh>
    <phoneticPr fontId="13"/>
  </si>
  <si>
    <t>固定資産税</t>
    <rPh sb="0" eb="2">
      <t>コテイ</t>
    </rPh>
    <rPh sb="2" eb="5">
      <t>シサンゼイ</t>
    </rPh>
    <phoneticPr fontId="13"/>
  </si>
  <si>
    <t>軽自動車税</t>
    <rPh sb="0" eb="4">
      <t>ケイジドウシャ</t>
    </rPh>
    <rPh sb="4" eb="5">
      <t>ゼイ</t>
    </rPh>
    <phoneticPr fontId="13"/>
  </si>
  <si>
    <t>たばこ税</t>
    <rPh sb="3" eb="4">
      <t>ゼイ</t>
    </rPh>
    <phoneticPr fontId="13"/>
  </si>
  <si>
    <t>特別土地保有税</t>
    <phoneticPr fontId="13"/>
  </si>
  <si>
    <t>鉱産税</t>
    <rPh sb="0" eb="2">
      <t>コウサン</t>
    </rPh>
    <rPh sb="2" eb="3">
      <t>ゼイ</t>
    </rPh>
    <phoneticPr fontId="13"/>
  </si>
  <si>
    <t>入湯税</t>
    <rPh sb="0" eb="2">
      <t>ニュウトウ</t>
    </rPh>
    <rPh sb="2" eb="3">
      <t>ゼイ</t>
    </rPh>
    <phoneticPr fontId="13"/>
  </si>
  <si>
    <t>都市計画税</t>
    <rPh sb="0" eb="2">
      <t>トシ</t>
    </rPh>
    <rPh sb="2" eb="4">
      <t>ケイカク</t>
    </rPh>
    <rPh sb="4" eb="5">
      <t>ゼイ</t>
    </rPh>
    <phoneticPr fontId="13"/>
  </si>
  <si>
    <t>分担金及び負担金</t>
    <rPh sb="0" eb="3">
      <t>ブンタンキン</t>
    </rPh>
    <rPh sb="3" eb="4">
      <t>オヨ</t>
    </rPh>
    <rPh sb="5" eb="8">
      <t>フタンキン</t>
    </rPh>
    <phoneticPr fontId="13"/>
  </si>
  <si>
    <t>使用料及び手数料</t>
    <rPh sb="0" eb="3">
      <t>シヨウリョウ</t>
    </rPh>
    <rPh sb="3" eb="4">
      <t>オヨ</t>
    </rPh>
    <rPh sb="5" eb="8">
      <t>テスウリョウ</t>
    </rPh>
    <phoneticPr fontId="13"/>
  </si>
  <si>
    <t>未収金</t>
    <rPh sb="0" eb="3">
      <t>ミシュウキン</t>
    </rPh>
    <phoneticPr fontId="13"/>
  </si>
  <si>
    <t>使用料及び手数料</t>
    <rPh sb="0" eb="2">
      <t>シヨウ</t>
    </rPh>
    <rPh sb="2" eb="3">
      <t>リョウ</t>
    </rPh>
    <rPh sb="3" eb="4">
      <t>オヨ</t>
    </rPh>
    <rPh sb="5" eb="8">
      <t>テスウリョウ</t>
    </rPh>
    <phoneticPr fontId="13"/>
  </si>
  <si>
    <t>国庫支出金</t>
    <rPh sb="0" eb="2">
      <t>コッコ</t>
    </rPh>
    <rPh sb="2" eb="5">
      <t>シシュツキン</t>
    </rPh>
    <phoneticPr fontId="13"/>
  </si>
  <si>
    <t>国県等補助金</t>
    <rPh sb="0" eb="1">
      <t>クニ</t>
    </rPh>
    <rPh sb="1" eb="2">
      <t>ケン</t>
    </rPh>
    <rPh sb="2" eb="3">
      <t>トウ</t>
    </rPh>
    <rPh sb="3" eb="6">
      <t>ホジョキン</t>
    </rPh>
    <phoneticPr fontId="13"/>
  </si>
  <si>
    <t>道支出金</t>
    <rPh sb="0" eb="1">
      <t>ドウ</t>
    </rPh>
    <rPh sb="1" eb="4">
      <t>シシュツキン</t>
    </rPh>
    <phoneticPr fontId="13"/>
  </si>
  <si>
    <t>財産収入</t>
    <rPh sb="0" eb="2">
      <t>ザイサン</t>
    </rPh>
    <rPh sb="2" eb="4">
      <t>シュウニュウ</t>
    </rPh>
    <phoneticPr fontId="13"/>
  </si>
  <si>
    <t>財産貸付収入</t>
    <rPh sb="0" eb="2">
      <t>ザイサン</t>
    </rPh>
    <rPh sb="2" eb="4">
      <t>カシツケ</t>
    </rPh>
    <rPh sb="4" eb="6">
      <t>シュウニュウ</t>
    </rPh>
    <phoneticPr fontId="13"/>
  </si>
  <si>
    <t>その他（経常収益）</t>
    <rPh sb="2" eb="3">
      <t>タ</t>
    </rPh>
    <rPh sb="4" eb="6">
      <t>ケイジョウ</t>
    </rPh>
    <rPh sb="6" eb="8">
      <t>シュウエキ</t>
    </rPh>
    <phoneticPr fontId="13"/>
  </si>
  <si>
    <t>土地売払収入</t>
    <rPh sb="0" eb="2">
      <t>トチ</t>
    </rPh>
    <rPh sb="2" eb="4">
      <t>ウリハラ</t>
    </rPh>
    <rPh sb="4" eb="6">
      <t>シュウニュウ</t>
    </rPh>
    <phoneticPr fontId="13"/>
  </si>
  <si>
    <t>建物売払収入</t>
    <rPh sb="0" eb="2">
      <t>タテモノ</t>
    </rPh>
    <rPh sb="2" eb="4">
      <t>ウリハラ</t>
    </rPh>
    <rPh sb="4" eb="6">
      <t>シュウニュウ</t>
    </rPh>
    <phoneticPr fontId="13"/>
  </si>
  <si>
    <t>物品売払収入</t>
    <rPh sb="0" eb="2">
      <t>ブッピン</t>
    </rPh>
    <rPh sb="2" eb="4">
      <t>ウリハラ</t>
    </rPh>
    <rPh sb="4" eb="6">
      <t>シュウニュウ</t>
    </rPh>
    <phoneticPr fontId="13"/>
  </si>
  <si>
    <t>その他</t>
    <rPh sb="2" eb="3">
      <t>タ</t>
    </rPh>
    <phoneticPr fontId="13"/>
  </si>
  <si>
    <t>諸収入</t>
    <rPh sb="0" eb="1">
      <t>ショ</t>
    </rPh>
    <rPh sb="1" eb="3">
      <t>シュウニュウ</t>
    </rPh>
    <phoneticPr fontId="13"/>
  </si>
  <si>
    <t>延滞金</t>
    <phoneticPr fontId="13"/>
  </si>
  <si>
    <t>貸付収入</t>
    <phoneticPr fontId="13"/>
  </si>
  <si>
    <t>雑入</t>
    <rPh sb="0" eb="2">
      <t>ザツニュウ</t>
    </rPh>
    <phoneticPr fontId="13"/>
  </si>
  <si>
    <t>計</t>
    <rPh sb="0" eb="1">
      <t>ケイ</t>
    </rPh>
    <phoneticPr fontId="13"/>
  </si>
  <si>
    <t>【仕訳】：未収金・長期滞留債権</t>
    <rPh sb="1" eb="3">
      <t>シワケ</t>
    </rPh>
    <rPh sb="5" eb="8">
      <t>ミシュウキン</t>
    </rPh>
    <rPh sb="9" eb="15">
      <t>チョウキタイリュウサイケン</t>
    </rPh>
    <phoneticPr fontId="13"/>
  </si>
  <si>
    <t>H29</t>
    <phoneticPr fontId="13"/>
  </si>
  <si>
    <t>H28</t>
    <phoneticPr fontId="13"/>
  </si>
  <si>
    <t>H27</t>
    <phoneticPr fontId="13"/>
  </si>
  <si>
    <t>H26</t>
    <phoneticPr fontId="13"/>
  </si>
  <si>
    <t>H25</t>
    <phoneticPr fontId="13"/>
  </si>
  <si>
    <t>H24</t>
    <phoneticPr fontId="13"/>
  </si>
  <si>
    <t>BS</t>
    <phoneticPr fontId="13"/>
  </si>
  <si>
    <t>PL/NW</t>
    <phoneticPr fontId="13"/>
  </si>
  <si>
    <t>計上金額</t>
    <rPh sb="0" eb="2">
      <t>ケイジョウ</t>
    </rPh>
    <rPh sb="2" eb="4">
      <t>キンガク</t>
    </rPh>
    <phoneticPr fontId="13"/>
  </si>
  <si>
    <t>長期滞留債権（貸付）</t>
    <rPh sb="0" eb="4">
      <t>チョウキタイリュウ</t>
    </rPh>
    <rPh sb="4" eb="6">
      <t>サイケン</t>
    </rPh>
    <rPh sb="7" eb="9">
      <t>カシツケ</t>
    </rPh>
    <phoneticPr fontId="13"/>
  </si>
  <si>
    <t>【徴収不能引当金の計算】</t>
    <rPh sb="1" eb="8">
      <t>チョウシュウフノウヒキアテキン</t>
    </rPh>
    <rPh sb="9" eb="11">
      <t>ケイサン</t>
    </rPh>
    <phoneticPr fontId="13"/>
  </si>
  <si>
    <t>不能欠損率</t>
    <rPh sb="0" eb="2">
      <t>フノウ</t>
    </rPh>
    <rPh sb="2" eb="4">
      <t>ケッソン</t>
    </rPh>
    <rPh sb="4" eb="5">
      <t>リツ</t>
    </rPh>
    <phoneticPr fontId="13"/>
  </si>
  <si>
    <t>（5年平均）不能欠損率</t>
    <rPh sb="2" eb="3">
      <t>ネン</t>
    </rPh>
    <rPh sb="3" eb="5">
      <t>ヘイキン</t>
    </rPh>
    <rPh sb="6" eb="8">
      <t>フノウ</t>
    </rPh>
    <rPh sb="8" eb="10">
      <t>ケッソン</t>
    </rPh>
    <rPh sb="10" eb="11">
      <t>リツ</t>
    </rPh>
    <phoneticPr fontId="13"/>
  </si>
  <si>
    <t>【仕訳】：徴収不能引当金</t>
    <rPh sb="1" eb="3">
      <t>シワケ</t>
    </rPh>
    <rPh sb="5" eb="7">
      <t>チョウシュウ</t>
    </rPh>
    <rPh sb="7" eb="9">
      <t>フノウ</t>
    </rPh>
    <rPh sb="9" eb="11">
      <t>ヒキアテ</t>
    </rPh>
    <rPh sb="11" eb="12">
      <t>キン</t>
    </rPh>
    <phoneticPr fontId="13"/>
  </si>
  <si>
    <t>PL</t>
    <phoneticPr fontId="13"/>
  </si>
  <si>
    <t>BS</t>
    <phoneticPr fontId="13"/>
  </si>
  <si>
    <t>H29</t>
    <phoneticPr fontId="13"/>
  </si>
  <si>
    <t>H28</t>
    <phoneticPr fontId="13"/>
  </si>
  <si>
    <t>徴収不能引当金繰入額</t>
    <rPh sb="0" eb="7">
      <t>チョウシュウフノウヒキアテキン</t>
    </rPh>
    <rPh sb="7" eb="9">
      <t>クリイレ</t>
    </rPh>
    <rPh sb="9" eb="10">
      <t>ガク</t>
    </rPh>
    <phoneticPr fontId="13"/>
  </si>
  <si>
    <t>徴収不能引当金（流動）</t>
    <phoneticPr fontId="13"/>
  </si>
  <si>
    <t>徴収不能引当金（固定）</t>
    <phoneticPr fontId="13"/>
  </si>
  <si>
    <t>【仕訳】：未払金</t>
    <rPh sb="1" eb="3">
      <t>シワケ</t>
    </rPh>
    <rPh sb="5" eb="8">
      <t>ミハライキン</t>
    </rPh>
    <phoneticPr fontId="13"/>
  </si>
  <si>
    <t>PL</t>
    <phoneticPr fontId="13"/>
  </si>
  <si>
    <t>BS</t>
    <phoneticPr fontId="13"/>
  </si>
  <si>
    <t>H28</t>
    <phoneticPr fontId="13"/>
  </si>
  <si>
    <t xml:space="preserve">その他（業務費用） </t>
    <phoneticPr fontId="13"/>
  </si>
  <si>
    <t>長期未払金</t>
    <rPh sb="0" eb="2">
      <t>チョウキ</t>
    </rPh>
    <rPh sb="2" eb="5">
      <t>ミハライキン</t>
    </rPh>
    <phoneticPr fontId="13"/>
  </si>
  <si>
    <t>過誤納金還付未済額（滞納繰越分）</t>
    <rPh sb="10" eb="15">
      <t>タイノウクリコシブン</t>
    </rPh>
    <phoneticPr fontId="13"/>
  </si>
  <si>
    <t xml:space="preserve">その他（業務費用） </t>
    <phoneticPr fontId="13"/>
  </si>
  <si>
    <t>未払金</t>
    <rPh sb="0" eb="3">
      <t>ミハライキン</t>
    </rPh>
    <phoneticPr fontId="13"/>
  </si>
  <si>
    <t>過誤納金還付未済額（現年分）</t>
    <rPh sb="10" eb="11">
      <t>ゲン</t>
    </rPh>
    <rPh sb="11" eb="13">
      <t>ネンブン</t>
    </rPh>
    <phoneticPr fontId="13"/>
  </si>
  <si>
    <t>【国民健康保険会計】</t>
    <rPh sb="1" eb="5">
      <t>コクミンケンコウ</t>
    </rPh>
    <rPh sb="5" eb="7">
      <t>ホケン</t>
    </rPh>
    <rPh sb="7" eb="9">
      <t>カイケイ</t>
    </rPh>
    <phoneticPr fontId="13"/>
  </si>
  <si>
    <t>BS</t>
  </si>
  <si>
    <t>NW/PL</t>
  </si>
  <si>
    <t>H28</t>
    <phoneticPr fontId="13"/>
  </si>
  <si>
    <t>H27</t>
    <phoneticPr fontId="13"/>
  </si>
  <si>
    <t>H26</t>
    <phoneticPr fontId="13"/>
  </si>
  <si>
    <t>H25</t>
    <phoneticPr fontId="13"/>
  </si>
  <si>
    <t>H24</t>
    <phoneticPr fontId="13"/>
  </si>
  <si>
    <t>保険料</t>
    <rPh sb="0" eb="3">
      <t>ホケンリョウ</t>
    </rPh>
    <phoneticPr fontId="13"/>
  </si>
  <si>
    <t>特別徴収</t>
    <rPh sb="0" eb="2">
      <t>トクベツ</t>
    </rPh>
    <rPh sb="2" eb="4">
      <t>チョウシュウ</t>
    </rPh>
    <phoneticPr fontId="13"/>
  </si>
  <si>
    <t>延滞金</t>
  </si>
  <si>
    <t>貸付収入</t>
  </si>
  <si>
    <t>H29</t>
    <phoneticPr fontId="13"/>
  </si>
  <si>
    <t>H27</t>
    <phoneticPr fontId="13"/>
  </si>
  <si>
    <t>H26</t>
    <phoneticPr fontId="13"/>
  </si>
  <si>
    <t>H25</t>
    <phoneticPr fontId="13"/>
  </si>
  <si>
    <t>H24</t>
    <phoneticPr fontId="13"/>
  </si>
  <si>
    <t>PL/NW</t>
  </si>
  <si>
    <t>PL</t>
  </si>
  <si>
    <t>H28</t>
    <phoneticPr fontId="13"/>
  </si>
  <si>
    <t>徴収不能引当金（流動）</t>
  </si>
  <si>
    <t xml:space="preserve">その他（業務費用） </t>
  </si>
  <si>
    <t>【後期高齢者医療会計】</t>
    <rPh sb="1" eb="8">
      <t>コウキコウレイシャイリョウ</t>
    </rPh>
    <rPh sb="8" eb="10">
      <t>カイケイ</t>
    </rPh>
    <phoneticPr fontId="13"/>
  </si>
  <si>
    <t>H26</t>
    <phoneticPr fontId="13"/>
  </si>
  <si>
    <t>普通徴収</t>
    <rPh sb="0" eb="2">
      <t>フツウ</t>
    </rPh>
    <rPh sb="2" eb="4">
      <t>チョウシュウ</t>
    </rPh>
    <phoneticPr fontId="13"/>
  </si>
  <si>
    <t>H27</t>
    <phoneticPr fontId="13"/>
  </si>
  <si>
    <t>H26</t>
    <phoneticPr fontId="13"/>
  </si>
  <si>
    <t>H25</t>
    <phoneticPr fontId="13"/>
  </si>
  <si>
    <t>H24</t>
    <phoneticPr fontId="13"/>
  </si>
  <si>
    <t>H29</t>
    <phoneticPr fontId="13"/>
  </si>
  <si>
    <t>H28</t>
    <phoneticPr fontId="13"/>
  </si>
  <si>
    <t>【介護保険会計】</t>
    <rPh sb="1" eb="3">
      <t>カイゴ</t>
    </rPh>
    <rPh sb="3" eb="5">
      <t>ホケン</t>
    </rPh>
    <rPh sb="5" eb="7">
      <t>カイケイ</t>
    </rPh>
    <phoneticPr fontId="13"/>
  </si>
  <si>
    <t>H28</t>
    <phoneticPr fontId="13"/>
  </si>
  <si>
    <t>H28</t>
    <phoneticPr fontId="13"/>
  </si>
  <si>
    <t>【上水道会計】</t>
    <rPh sb="1" eb="4">
      <t>ジョウスイドウ</t>
    </rPh>
    <rPh sb="4" eb="6">
      <t>カイケイ</t>
    </rPh>
    <phoneticPr fontId="13"/>
  </si>
  <si>
    <t>H26</t>
    <phoneticPr fontId="13"/>
  </si>
  <si>
    <t>H27</t>
    <phoneticPr fontId="13"/>
  </si>
  <si>
    <t>H24</t>
    <phoneticPr fontId="13"/>
  </si>
  <si>
    <t>H29</t>
    <phoneticPr fontId="13"/>
  </si>
  <si>
    <t>【下水道会計】</t>
    <rPh sb="1" eb="4">
      <t>ゲスイドウ</t>
    </rPh>
    <rPh sb="4" eb="6">
      <t>カイケイ</t>
    </rPh>
    <phoneticPr fontId="13"/>
  </si>
  <si>
    <t>H25</t>
    <phoneticPr fontId="13"/>
  </si>
  <si>
    <t>H24</t>
    <phoneticPr fontId="13"/>
  </si>
  <si>
    <t>H24</t>
    <phoneticPr fontId="13"/>
  </si>
  <si>
    <t>H29</t>
    <phoneticPr fontId="13"/>
  </si>
  <si>
    <t>H29</t>
    <phoneticPr fontId="13"/>
  </si>
  <si>
    <t>時期</t>
    <rPh sb="0" eb="2">
      <t>ジキ</t>
    </rPh>
    <phoneticPr fontId="13"/>
  </si>
  <si>
    <t>会計名称</t>
    <rPh sb="0" eb="2">
      <t>カイケイ</t>
    </rPh>
    <rPh sb="2" eb="4">
      <t>メイショウ</t>
    </rPh>
    <phoneticPr fontId="13"/>
  </si>
  <si>
    <t>国民健康保険特別会計</t>
  </si>
  <si>
    <t>介護保険特別会計</t>
    <rPh sb="0" eb="8">
      <t>カイゴホケントクベツカイケイ</t>
    </rPh>
    <phoneticPr fontId="3"/>
  </si>
  <si>
    <t>後期高齢者医療特別会計</t>
  </si>
  <si>
    <t>観光宿泊施設特別会計</t>
    <rPh sb="0" eb="2">
      <t>カンコウ</t>
    </rPh>
    <rPh sb="2" eb="4">
      <t>シュクハク</t>
    </rPh>
    <rPh sb="4" eb="6">
      <t>シセツ</t>
    </rPh>
    <rPh sb="6" eb="8">
      <t>トクベツ</t>
    </rPh>
    <rPh sb="8" eb="10">
      <t>カイケイ</t>
    </rPh>
    <phoneticPr fontId="29"/>
  </si>
  <si>
    <t>産業団地造成事業特別会計</t>
    <rPh sb="0" eb="2">
      <t>サンギョウ</t>
    </rPh>
    <rPh sb="2" eb="4">
      <t>ダンチ</t>
    </rPh>
    <rPh sb="4" eb="6">
      <t>ゾウセイ</t>
    </rPh>
    <rPh sb="6" eb="8">
      <t>ジギョウ</t>
    </rPh>
    <rPh sb="8" eb="10">
      <t>トクベツ</t>
    </rPh>
    <rPh sb="10" eb="12">
      <t>カイケイ</t>
    </rPh>
    <phoneticPr fontId="29"/>
  </si>
  <si>
    <t>H28年度6月期</t>
    <rPh sb="3" eb="5">
      <t>ネンド</t>
    </rPh>
    <rPh sb="6" eb="8">
      <t>ガツキ</t>
    </rPh>
    <phoneticPr fontId="13"/>
  </si>
  <si>
    <t>期末勤勉手当支払額（3節）</t>
    <rPh sb="0" eb="2">
      <t>キマツ</t>
    </rPh>
    <rPh sb="2" eb="4">
      <t>キンベン</t>
    </rPh>
    <rPh sb="4" eb="6">
      <t>テアテ</t>
    </rPh>
    <rPh sb="6" eb="8">
      <t>シハライ</t>
    </rPh>
    <rPh sb="8" eb="9">
      <t>ガク</t>
    </rPh>
    <rPh sb="11" eb="12">
      <t>セツ</t>
    </rPh>
    <phoneticPr fontId="13"/>
  </si>
  <si>
    <t>期末勤勉手当時法定福利費支払額（4節）</t>
    <rPh sb="0" eb="2">
      <t>キマツ</t>
    </rPh>
    <rPh sb="2" eb="4">
      <t>キンベン</t>
    </rPh>
    <rPh sb="4" eb="6">
      <t>テアテ</t>
    </rPh>
    <rPh sb="6" eb="7">
      <t>ジ</t>
    </rPh>
    <rPh sb="7" eb="9">
      <t>ホウテイ</t>
    </rPh>
    <rPh sb="9" eb="11">
      <t>フクリ</t>
    </rPh>
    <rPh sb="11" eb="12">
      <t>ヒ</t>
    </rPh>
    <rPh sb="12" eb="14">
      <t>シハライ</t>
    </rPh>
    <rPh sb="14" eb="15">
      <t>ガク</t>
    </rPh>
    <rPh sb="17" eb="18">
      <t>セツ</t>
    </rPh>
    <phoneticPr fontId="13"/>
  </si>
  <si>
    <t>H29年度6月期</t>
    <rPh sb="3" eb="5">
      <t>ネンド</t>
    </rPh>
    <rPh sb="6" eb="8">
      <t>ガツキ</t>
    </rPh>
    <phoneticPr fontId="13"/>
  </si>
  <si>
    <t>-</t>
    <phoneticPr fontId="13"/>
  </si>
  <si>
    <t>H30年度6月期</t>
    <rPh sb="3" eb="5">
      <t>ネンド</t>
    </rPh>
    <rPh sb="6" eb="8">
      <t>ガツキ</t>
    </rPh>
    <phoneticPr fontId="13"/>
  </si>
  <si>
    <t>-</t>
    <phoneticPr fontId="13"/>
  </si>
  <si>
    <t>注）上記数値は既に4/6を掛けてあるため、直接、引当金の数値となります。（昨年度の調査報告数値に合わせるため、既に4/6を掛けてあります。）　一般会計には昨年度同様、上下水道会計を含んでいます。</t>
    <rPh sb="0" eb="1">
      <t>チュウ</t>
    </rPh>
    <rPh sb="2" eb="4">
      <t>ジョウキ</t>
    </rPh>
    <rPh sb="4" eb="6">
      <t>スウチ</t>
    </rPh>
    <rPh sb="7" eb="8">
      <t>スデ</t>
    </rPh>
    <rPh sb="13" eb="14">
      <t>カ</t>
    </rPh>
    <rPh sb="21" eb="23">
      <t>チョクセツ</t>
    </rPh>
    <rPh sb="24" eb="26">
      <t>ヒキアテ</t>
    </rPh>
    <rPh sb="26" eb="27">
      <t>キン</t>
    </rPh>
    <rPh sb="28" eb="30">
      <t>スウチ</t>
    </rPh>
    <rPh sb="37" eb="40">
      <t>サクネンド</t>
    </rPh>
    <rPh sb="41" eb="43">
      <t>チョウサ</t>
    </rPh>
    <rPh sb="43" eb="45">
      <t>ホウコク</t>
    </rPh>
    <rPh sb="45" eb="47">
      <t>スウチ</t>
    </rPh>
    <rPh sb="48" eb="49">
      <t>ア</t>
    </rPh>
    <rPh sb="55" eb="56">
      <t>スデ</t>
    </rPh>
    <rPh sb="61" eb="62">
      <t>カ</t>
    </rPh>
    <rPh sb="71" eb="73">
      <t>イッパン</t>
    </rPh>
    <rPh sb="73" eb="75">
      <t>カイケイ</t>
    </rPh>
    <rPh sb="77" eb="80">
      <t>サクネンド</t>
    </rPh>
    <rPh sb="80" eb="82">
      <t>ドウヨウ</t>
    </rPh>
    <rPh sb="83" eb="85">
      <t>ジョウゲ</t>
    </rPh>
    <rPh sb="85" eb="87">
      <t>スイドウ</t>
    </rPh>
    <rPh sb="87" eb="89">
      <t>カイケイ</t>
    </rPh>
    <rPh sb="90" eb="91">
      <t>フク</t>
    </rPh>
    <phoneticPr fontId="13"/>
  </si>
  <si>
    <t>借方</t>
    <rPh sb="0" eb="2">
      <t>カリカタ</t>
    </rPh>
    <phoneticPr fontId="13"/>
  </si>
  <si>
    <t>貸方</t>
    <rPh sb="0" eb="2">
      <t>カシカタ</t>
    </rPh>
    <phoneticPr fontId="13"/>
  </si>
  <si>
    <t>BS</t>
    <phoneticPr fontId="13"/>
  </si>
  <si>
    <t>賞与引当金</t>
    <rPh sb="0" eb="2">
      <t>ショウヨ</t>
    </rPh>
    <rPh sb="2" eb="4">
      <t>ヒキアテ</t>
    </rPh>
    <rPh sb="4" eb="5">
      <t>キン</t>
    </rPh>
    <phoneticPr fontId="13"/>
  </si>
  <si>
    <t>CF</t>
    <phoneticPr fontId="13"/>
  </si>
  <si>
    <t>人件費支出</t>
    <rPh sb="0" eb="3">
      <t>ジンケンヒ</t>
    </rPh>
    <rPh sb="3" eb="5">
      <t>シシュツ</t>
    </rPh>
    <phoneticPr fontId="13"/>
  </si>
  <si>
    <t>CF</t>
    <phoneticPr fontId="13"/>
  </si>
  <si>
    <t>PL</t>
    <phoneticPr fontId="13"/>
  </si>
  <si>
    <t>職員給与費</t>
    <rPh sb="0" eb="2">
      <t>ショクイン</t>
    </rPh>
    <rPh sb="2" eb="4">
      <t>キュウヨ</t>
    </rPh>
    <rPh sb="4" eb="5">
      <t>ヒ</t>
    </rPh>
    <phoneticPr fontId="13"/>
  </si>
  <si>
    <t>賞与引当金繰入</t>
    <rPh sb="0" eb="2">
      <t>ショウヨ</t>
    </rPh>
    <rPh sb="2" eb="4">
      <t>ヒキアテ</t>
    </rPh>
    <rPh sb="4" eb="5">
      <t>キン</t>
    </rPh>
    <rPh sb="5" eb="7">
      <t>クリイレ</t>
    </rPh>
    <phoneticPr fontId="13"/>
  </si>
  <si>
    <t>BS</t>
    <phoneticPr fontId="13"/>
  </si>
  <si>
    <t>CF</t>
    <phoneticPr fontId="13"/>
  </si>
  <si>
    <t>PL</t>
    <phoneticPr fontId="13"/>
  </si>
  <si>
    <t>PL</t>
    <phoneticPr fontId="13"/>
  </si>
  <si>
    <t>PL</t>
    <phoneticPr fontId="13"/>
  </si>
  <si>
    <t>BS</t>
    <phoneticPr fontId="13"/>
  </si>
  <si>
    <t>CF</t>
    <phoneticPr fontId="13"/>
  </si>
  <si>
    <t>PL</t>
    <phoneticPr fontId="13"/>
  </si>
  <si>
    <t>PL</t>
    <phoneticPr fontId="13"/>
  </si>
  <si>
    <t>BS</t>
    <phoneticPr fontId="13"/>
  </si>
  <si>
    <t>CF</t>
    <phoneticPr fontId="13"/>
  </si>
  <si>
    <t>BS</t>
    <phoneticPr fontId="13"/>
  </si>
  <si>
    <t>BS</t>
    <phoneticPr fontId="13"/>
  </si>
  <si>
    <t>【退職給付引当金】　単位：円</t>
    <rPh sb="1" eb="3">
      <t>タイショク</t>
    </rPh>
    <rPh sb="3" eb="5">
      <t>キュウフ</t>
    </rPh>
    <rPh sb="5" eb="7">
      <t>ヒキアテ</t>
    </rPh>
    <rPh sb="7" eb="8">
      <t>キン</t>
    </rPh>
    <rPh sb="10" eb="12">
      <t>タンイ</t>
    </rPh>
    <rPh sb="13" eb="14">
      <t>エン</t>
    </rPh>
    <phoneticPr fontId="13"/>
  </si>
  <si>
    <t>将来負担比率　A④５表より</t>
    <rPh sb="0" eb="2">
      <t>ショウライ</t>
    </rPh>
    <rPh sb="2" eb="4">
      <t>フタン</t>
    </rPh>
    <rPh sb="4" eb="6">
      <t>ヒリツ</t>
    </rPh>
    <rPh sb="10" eb="11">
      <t>ヒョウ</t>
    </rPh>
    <phoneticPr fontId="13"/>
  </si>
  <si>
    <t>H27年度</t>
    <rPh sb="3" eb="5">
      <t>ネンド</t>
    </rPh>
    <phoneticPr fontId="13"/>
  </si>
  <si>
    <t>H28年度</t>
    <rPh sb="3" eb="5">
      <t>ネンド</t>
    </rPh>
    <phoneticPr fontId="13"/>
  </si>
  <si>
    <t>H29年度</t>
    <rPh sb="3" eb="5">
      <t>ネンド</t>
    </rPh>
    <phoneticPr fontId="13"/>
  </si>
  <si>
    <t>一般会計</t>
    <rPh sb="0" eb="2">
      <t>イッパン</t>
    </rPh>
    <rPh sb="2" eb="4">
      <t>カイケイ</t>
    </rPh>
    <phoneticPr fontId="29"/>
  </si>
  <si>
    <t>退職手当引当金</t>
    <phoneticPr fontId="13"/>
  </si>
  <si>
    <t>PL</t>
    <phoneticPr fontId="13"/>
  </si>
  <si>
    <t>退職手当引当金繰入額</t>
    <phoneticPr fontId="13"/>
  </si>
  <si>
    <t>退職手当引当金繰入額</t>
    <phoneticPr fontId="13"/>
  </si>
  <si>
    <t>BS</t>
    <phoneticPr fontId="13"/>
  </si>
  <si>
    <t>介護保険特別会計</t>
  </si>
  <si>
    <t>PL</t>
    <phoneticPr fontId="13"/>
  </si>
  <si>
    <t>退職手当引当金繰入額</t>
    <phoneticPr fontId="13"/>
  </si>
  <si>
    <t>水道事業会計</t>
    <rPh sb="0" eb="2">
      <t>スイドウ</t>
    </rPh>
    <rPh sb="2" eb="4">
      <t>ジギョウ</t>
    </rPh>
    <rPh sb="4" eb="6">
      <t>カイケイ</t>
    </rPh>
    <phoneticPr fontId="32"/>
  </si>
  <si>
    <t>退職手当引当金繰入額</t>
    <phoneticPr fontId="13"/>
  </si>
  <si>
    <t>退職手当引当金</t>
    <phoneticPr fontId="13"/>
  </si>
  <si>
    <t>下水道事業会計</t>
    <rPh sb="0" eb="3">
      <t>ゲスイドウ</t>
    </rPh>
    <rPh sb="3" eb="5">
      <t>ジギョウ</t>
    </rPh>
    <rPh sb="5" eb="7">
      <t>カイケイ</t>
    </rPh>
    <phoneticPr fontId="32"/>
  </si>
  <si>
    <t>注：H28では一般会計等の数値は上記【一般会計+水道事業会計+下水道事業会計】となっています。</t>
    <rPh sb="0" eb="1">
      <t>チュウ</t>
    </rPh>
    <rPh sb="7" eb="9">
      <t>イッパン</t>
    </rPh>
    <rPh sb="9" eb="11">
      <t>カイケイ</t>
    </rPh>
    <rPh sb="11" eb="12">
      <t>トウ</t>
    </rPh>
    <rPh sb="13" eb="15">
      <t>スウチ</t>
    </rPh>
    <rPh sb="16" eb="18">
      <t>ジョウキ</t>
    </rPh>
    <rPh sb="19" eb="21">
      <t>イッパン</t>
    </rPh>
    <rPh sb="21" eb="23">
      <t>カイケイ</t>
    </rPh>
    <rPh sb="24" eb="26">
      <t>スイドウ</t>
    </rPh>
    <rPh sb="26" eb="28">
      <t>ジギョウ</t>
    </rPh>
    <rPh sb="28" eb="30">
      <t>カイケイ</t>
    </rPh>
    <rPh sb="31" eb="34">
      <t>ゲスイドウ</t>
    </rPh>
    <rPh sb="34" eb="36">
      <t>ジギョウ</t>
    </rPh>
    <rPh sb="36" eb="38">
      <t>カイケイ</t>
    </rPh>
    <phoneticPr fontId="13"/>
  </si>
  <si>
    <t>※会計ごとの区分が不可能な場合は一般会計へ入力していください。</t>
    <rPh sb="1" eb="3">
      <t>カイケイ</t>
    </rPh>
    <rPh sb="6" eb="8">
      <t>クブン</t>
    </rPh>
    <rPh sb="9" eb="12">
      <t>フカノウ</t>
    </rPh>
    <rPh sb="13" eb="15">
      <t>バアイ</t>
    </rPh>
    <rPh sb="16" eb="18">
      <t>イッパン</t>
    </rPh>
    <rPh sb="18" eb="20">
      <t>カイケイ</t>
    </rPh>
    <rPh sb="21" eb="23">
      <t>ニュウリョク</t>
    </rPh>
    <phoneticPr fontId="13"/>
  </si>
  <si>
    <t>退職手当引当金</t>
    <phoneticPr fontId="13"/>
  </si>
  <si>
    <t>※法適用会計については、会計内で退職手当引当金を貸借対照表へ計上している場合は上記記載不必要です。</t>
    <rPh sb="1" eb="2">
      <t>ホウ</t>
    </rPh>
    <rPh sb="2" eb="4">
      <t>テキヨウ</t>
    </rPh>
    <rPh sb="4" eb="6">
      <t>カイケイ</t>
    </rPh>
    <rPh sb="12" eb="14">
      <t>カイケイ</t>
    </rPh>
    <rPh sb="14" eb="15">
      <t>ナイ</t>
    </rPh>
    <rPh sb="16" eb="18">
      <t>タイショク</t>
    </rPh>
    <rPh sb="18" eb="20">
      <t>テアテ</t>
    </rPh>
    <rPh sb="20" eb="22">
      <t>ヒキアテ</t>
    </rPh>
    <rPh sb="22" eb="23">
      <t>キン</t>
    </rPh>
    <rPh sb="24" eb="29">
      <t>タイシャクタイショウヒョウ</t>
    </rPh>
    <rPh sb="30" eb="32">
      <t>ケイジョウ</t>
    </rPh>
    <rPh sb="36" eb="38">
      <t>バアイ</t>
    </rPh>
    <rPh sb="39" eb="41">
      <t>ジョウキ</t>
    </rPh>
    <rPh sb="41" eb="43">
      <t>キサイ</t>
    </rPh>
    <rPh sb="43" eb="46">
      <t>フヒツヨウ</t>
    </rPh>
    <phoneticPr fontId="13"/>
  </si>
  <si>
    <t>退職手当引当金</t>
    <phoneticPr fontId="13"/>
  </si>
  <si>
    <t>退職手当引当金繰入額</t>
    <phoneticPr fontId="13"/>
  </si>
  <si>
    <t>退職手当引当金繰入額</t>
    <phoneticPr fontId="13"/>
  </si>
  <si>
    <t>退職手当引当金繰入額</t>
    <phoneticPr fontId="13"/>
  </si>
  <si>
    <t>退職手当引当金</t>
    <phoneticPr fontId="13"/>
  </si>
  <si>
    <t>BS</t>
    <phoneticPr fontId="13"/>
  </si>
  <si>
    <t>←この数値で良いのでは</t>
    <rPh sb="3" eb="5">
      <t>スウチ</t>
    </rPh>
    <rPh sb="6" eb="7">
      <t>ヨ</t>
    </rPh>
    <phoneticPr fontId="11"/>
  </si>
  <si>
    <t>BS：長期貸付金</t>
    <rPh sb="3" eb="8">
      <t>チョウキカシツケキン</t>
    </rPh>
    <phoneticPr fontId="13"/>
  </si>
  <si>
    <t>入学準備貸付金分</t>
    <rPh sb="0" eb="2">
      <t>ニュウガク</t>
    </rPh>
    <rPh sb="2" eb="4">
      <t>ジュンビ</t>
    </rPh>
    <rPh sb="4" eb="6">
      <t>カシツケ</t>
    </rPh>
    <rPh sb="6" eb="7">
      <t>キン</t>
    </rPh>
    <rPh sb="7" eb="8">
      <t>ブン</t>
    </rPh>
    <phoneticPr fontId="11"/>
  </si>
  <si>
    <t>長期延滞債権</t>
    <rPh sb="0" eb="6">
      <t>チョウキエンタイサイケン</t>
    </rPh>
    <phoneticPr fontId="13"/>
  </si>
  <si>
    <t>※減少：諸収入-貸付金元利回収収入による元金分</t>
    <rPh sb="1" eb="3">
      <t>ゲンショウ</t>
    </rPh>
    <rPh sb="4" eb="5">
      <t>ショ</t>
    </rPh>
    <rPh sb="5" eb="7">
      <t>シュウニュウ</t>
    </rPh>
    <rPh sb="8" eb="10">
      <t>カシツケ</t>
    </rPh>
    <rPh sb="10" eb="11">
      <t>キン</t>
    </rPh>
    <rPh sb="11" eb="13">
      <t>ガンリ</t>
    </rPh>
    <rPh sb="13" eb="15">
      <t>カイシュウ</t>
    </rPh>
    <rPh sb="15" eb="17">
      <t>シュウニュウ</t>
    </rPh>
    <rPh sb="20" eb="22">
      <t>ガンキン</t>
    </rPh>
    <rPh sb="22" eb="23">
      <t>ブン</t>
    </rPh>
    <phoneticPr fontId="13"/>
  </si>
  <si>
    <t>残高</t>
    <rPh sb="0" eb="2">
      <t>ザンダカ</t>
    </rPh>
    <phoneticPr fontId="13"/>
  </si>
  <si>
    <t>※増加：21節による貸付分</t>
    <rPh sb="1" eb="3">
      <t>ゾウカ</t>
    </rPh>
    <rPh sb="6" eb="7">
      <t>セツ</t>
    </rPh>
    <rPh sb="10" eb="12">
      <t>カシツケ</t>
    </rPh>
    <rPh sb="12" eb="13">
      <t>ブン</t>
    </rPh>
    <phoneticPr fontId="13"/>
  </si>
  <si>
    <t>住宅新築資金等貸付金</t>
    <rPh sb="0" eb="2">
      <t>ジュウタク</t>
    </rPh>
    <rPh sb="2" eb="4">
      <t>シンチク</t>
    </rPh>
    <rPh sb="4" eb="6">
      <t>シキン</t>
    </rPh>
    <rPh sb="6" eb="7">
      <t>トウ</t>
    </rPh>
    <rPh sb="7" eb="9">
      <t>カシツケ</t>
    </rPh>
    <rPh sb="9" eb="10">
      <t>キン</t>
    </rPh>
    <phoneticPr fontId="13"/>
  </si>
  <si>
    <t>入学準備貸付金</t>
    <rPh sb="0" eb="2">
      <t>ニュウガク</t>
    </rPh>
    <rPh sb="2" eb="4">
      <t>ジュンビ</t>
    </rPh>
    <rPh sb="4" eb="6">
      <t>カシツケ</t>
    </rPh>
    <rPh sb="6" eb="7">
      <t>キン</t>
    </rPh>
    <phoneticPr fontId="13"/>
  </si>
  <si>
    <t>地域総合整備事業貸付金</t>
    <rPh sb="0" eb="2">
      <t>チイキ</t>
    </rPh>
    <rPh sb="2" eb="4">
      <t>ソウゴウ</t>
    </rPh>
    <rPh sb="4" eb="6">
      <t>セイビ</t>
    </rPh>
    <rPh sb="6" eb="8">
      <t>ジギョウ</t>
    </rPh>
    <rPh sb="8" eb="10">
      <t>カシツケ</t>
    </rPh>
    <rPh sb="10" eb="11">
      <t>キン</t>
    </rPh>
    <phoneticPr fontId="13"/>
  </si>
  <si>
    <t>利息収入</t>
    <rPh sb="0" eb="2">
      <t>リソク</t>
    </rPh>
    <rPh sb="2" eb="4">
      <t>シュウニュウ</t>
    </rPh>
    <phoneticPr fontId="13"/>
  </si>
  <si>
    <t>奨学金を基金運用している場合は別シート</t>
    <rPh sb="0" eb="3">
      <t>ショウガクキン</t>
    </rPh>
    <rPh sb="4" eb="6">
      <t>キキン</t>
    </rPh>
    <rPh sb="6" eb="8">
      <t>ウンヨウ</t>
    </rPh>
    <rPh sb="12" eb="14">
      <t>バアイ</t>
    </rPh>
    <rPh sb="15" eb="16">
      <t>ベツ</t>
    </rPh>
    <phoneticPr fontId="13"/>
  </si>
  <si>
    <t>財産に関する調書より詳細入力</t>
    <rPh sb="0" eb="2">
      <t>ザイサン</t>
    </rPh>
    <rPh sb="3" eb="4">
      <t>カン</t>
    </rPh>
    <rPh sb="6" eb="8">
      <t>チョウショ</t>
    </rPh>
    <rPh sb="10" eb="12">
      <t>ショウサイ</t>
    </rPh>
    <rPh sb="12" eb="14">
      <t>ニュウリョク</t>
    </rPh>
    <phoneticPr fontId="13"/>
  </si>
  <si>
    <t>貸付金</t>
    <rPh sb="0" eb="2">
      <t>カシツケ</t>
    </rPh>
    <rPh sb="2" eb="3">
      <t>キン</t>
    </rPh>
    <phoneticPr fontId="13"/>
  </si>
  <si>
    <t>H30年度期中</t>
    <rPh sb="3" eb="5">
      <t>ネンド</t>
    </rPh>
    <rPh sb="5" eb="7">
      <t>キチュウ</t>
    </rPh>
    <phoneticPr fontId="13"/>
  </si>
  <si>
    <t>H30年度末残高</t>
    <rPh sb="3" eb="6">
      <t>ネンドマツ</t>
    </rPh>
    <rPh sb="6" eb="8">
      <t>ザンダカ</t>
    </rPh>
    <phoneticPr fontId="13"/>
  </si>
  <si>
    <t>H30</t>
    <phoneticPr fontId="13"/>
  </si>
  <si>
    <r>
      <t>R</t>
    </r>
    <r>
      <rPr>
        <sz val="11"/>
        <color theme="1"/>
        <rFont val="ＭＳ Ｐゴシック"/>
        <family val="2"/>
        <charset val="128"/>
        <scheme val="minor"/>
      </rPr>
      <t>1</t>
    </r>
    <r>
      <rPr>
        <sz val="11"/>
        <color theme="1"/>
        <rFont val="ＭＳ Ｐゴシック"/>
        <family val="2"/>
        <charset val="128"/>
        <scheme val="minor"/>
      </rPr>
      <t>年度6月期</t>
    </r>
    <rPh sb="2" eb="4">
      <t>ネンド</t>
    </rPh>
    <rPh sb="5" eb="7">
      <t>ガツキ</t>
    </rPh>
    <phoneticPr fontId="13"/>
  </si>
  <si>
    <t>H30年度</t>
    <rPh sb="3" eb="5">
      <t>ネンド</t>
    </rPh>
    <phoneticPr fontId="13"/>
  </si>
  <si>
    <t>【有価証券】</t>
    <rPh sb="1" eb="3">
      <t>ユウカ</t>
    </rPh>
    <rPh sb="3" eb="5">
      <t>ショウケン</t>
    </rPh>
    <phoneticPr fontId="13"/>
  </si>
  <si>
    <t>種別</t>
    <rPh sb="0" eb="2">
      <t>シュベツ</t>
    </rPh>
    <phoneticPr fontId="13"/>
  </si>
  <si>
    <t>あづみ野テレビ㈱</t>
    <rPh sb="3" eb="4">
      <t>ノ</t>
    </rPh>
    <phoneticPr fontId="13"/>
  </si>
  <si>
    <t>穂高温泉供給㈱</t>
    <rPh sb="0" eb="2">
      <t>ホタカ</t>
    </rPh>
    <rPh sb="2" eb="4">
      <t>オンセン</t>
    </rPh>
    <rPh sb="4" eb="6">
      <t>キョウキュウ</t>
    </rPh>
    <phoneticPr fontId="13"/>
  </si>
  <si>
    <t>有価証券</t>
    <rPh sb="0" eb="2">
      <t>ユウカ</t>
    </rPh>
    <rPh sb="2" eb="4">
      <t>ショウケン</t>
    </rPh>
    <phoneticPr fontId="13"/>
  </si>
  <si>
    <t>㈱ほりでーゆ～</t>
    <phoneticPr fontId="13"/>
  </si>
  <si>
    <t>㈱松本山雅</t>
    <rPh sb="1" eb="3">
      <t>マツモト</t>
    </rPh>
    <rPh sb="3" eb="4">
      <t>ヤマ</t>
    </rPh>
    <rPh sb="4" eb="5">
      <t>ガ</t>
    </rPh>
    <phoneticPr fontId="13"/>
  </si>
  <si>
    <t>㈱ほりでーゆ～</t>
  </si>
  <si>
    <t>ふるさと市町村圏</t>
    <rPh sb="4" eb="7">
      <t>シチョウソン</t>
    </rPh>
    <rPh sb="7" eb="8">
      <t>ケン</t>
    </rPh>
    <phoneticPr fontId="13"/>
  </si>
  <si>
    <t>出資金</t>
    <rPh sb="0" eb="3">
      <t>シュッシキン</t>
    </rPh>
    <phoneticPr fontId="13"/>
  </si>
  <si>
    <t>県農業信用基金協会</t>
    <rPh sb="0" eb="1">
      <t>ケン</t>
    </rPh>
    <rPh sb="1" eb="3">
      <t>ノウギョウ</t>
    </rPh>
    <rPh sb="3" eb="5">
      <t>シンヨウ</t>
    </rPh>
    <rPh sb="5" eb="7">
      <t>キキン</t>
    </rPh>
    <rPh sb="7" eb="9">
      <t>キョウカイ</t>
    </rPh>
    <phoneticPr fontId="13"/>
  </si>
  <si>
    <t>増減のうち現金取引がないもの</t>
    <rPh sb="0" eb="2">
      <t>ゾウゲン</t>
    </rPh>
    <rPh sb="5" eb="7">
      <t>ゲンキン</t>
    </rPh>
    <rPh sb="7" eb="9">
      <t>トリヒキ</t>
    </rPh>
    <phoneticPr fontId="13"/>
  </si>
  <si>
    <t>土地開発公社</t>
    <rPh sb="0" eb="2">
      <t>トチ</t>
    </rPh>
    <rPh sb="2" eb="4">
      <t>カイハツ</t>
    </rPh>
    <rPh sb="4" eb="6">
      <t>コウシャ</t>
    </rPh>
    <phoneticPr fontId="13"/>
  </si>
  <si>
    <t>森林組合</t>
    <rPh sb="0" eb="2">
      <t>シンリン</t>
    </rPh>
    <rPh sb="2" eb="4">
      <t>クミアイ</t>
    </rPh>
    <phoneticPr fontId="13"/>
  </si>
  <si>
    <t>（一社）豊科開発公社</t>
    <rPh sb="1" eb="3">
      <t>イッシャ</t>
    </rPh>
    <rPh sb="4" eb="6">
      <t>トヨシナ</t>
    </rPh>
    <rPh sb="6" eb="8">
      <t>カイハツ</t>
    </rPh>
    <rPh sb="8" eb="10">
      <t>コウシャ</t>
    </rPh>
    <phoneticPr fontId="13"/>
  </si>
  <si>
    <t>㈱ファインビュー室山</t>
    <rPh sb="8" eb="10">
      <t>ムロヤマ</t>
    </rPh>
    <phoneticPr fontId="13"/>
  </si>
  <si>
    <t>㈱三郷農業振興公社</t>
    <rPh sb="1" eb="3">
      <t>ミサト</t>
    </rPh>
    <rPh sb="3" eb="5">
      <t>ノウギョウ</t>
    </rPh>
    <rPh sb="5" eb="7">
      <t>シンコウ</t>
    </rPh>
    <rPh sb="7" eb="9">
      <t>コウシャ</t>
    </rPh>
    <phoneticPr fontId="13"/>
  </si>
  <si>
    <t>㈲武蔵野交流センター</t>
    <rPh sb="1" eb="4">
      <t>ムサシノ</t>
    </rPh>
    <rPh sb="4" eb="6">
      <t>コウリュウ</t>
    </rPh>
    <phoneticPr fontId="13"/>
  </si>
  <si>
    <t>（一社）長野県林業コンサルタント協会</t>
    <rPh sb="1" eb="3">
      <t>イッシャ</t>
    </rPh>
    <rPh sb="4" eb="7">
      <t>ナガノケン</t>
    </rPh>
    <rPh sb="7" eb="9">
      <t>リンギョウ</t>
    </rPh>
    <rPh sb="16" eb="18">
      <t>キョウカイ</t>
    </rPh>
    <phoneticPr fontId="13"/>
  </si>
  <si>
    <t>地方公共団体金融機構</t>
    <rPh sb="0" eb="2">
      <t>チホウ</t>
    </rPh>
    <rPh sb="2" eb="4">
      <t>コウキョウ</t>
    </rPh>
    <rPh sb="4" eb="6">
      <t>ダンタイ</t>
    </rPh>
    <rPh sb="6" eb="8">
      <t>キンユウ</t>
    </rPh>
    <rPh sb="8" eb="10">
      <t>キコウ</t>
    </rPh>
    <phoneticPr fontId="13"/>
  </si>
  <si>
    <t>水道事業会計出資金</t>
    <rPh sb="0" eb="2">
      <t>スイドウ</t>
    </rPh>
    <rPh sb="2" eb="4">
      <t>ジギョウ</t>
    </rPh>
    <rPh sb="4" eb="6">
      <t>カイケイ</t>
    </rPh>
    <rPh sb="6" eb="9">
      <t>シュッシキン</t>
    </rPh>
    <phoneticPr fontId="13"/>
  </si>
  <si>
    <t>県信用保証協会</t>
    <rPh sb="0" eb="1">
      <t>ケン</t>
    </rPh>
    <rPh sb="1" eb="3">
      <t>シンヨウ</t>
    </rPh>
    <rPh sb="3" eb="5">
      <t>ホショウ</t>
    </rPh>
    <rPh sb="5" eb="7">
      <t>キョウカイ</t>
    </rPh>
    <phoneticPr fontId="13"/>
  </si>
  <si>
    <t>出捐金</t>
    <rPh sb="0" eb="2">
      <t>シュツエン</t>
    </rPh>
    <rPh sb="2" eb="3">
      <t>キン</t>
    </rPh>
    <phoneticPr fontId="13"/>
  </si>
  <si>
    <t>【出資金・出捐金】</t>
    <rPh sb="1" eb="4">
      <t>シュッシキン</t>
    </rPh>
    <rPh sb="5" eb="7">
      <t>シュツエン</t>
    </rPh>
    <rPh sb="7" eb="8">
      <t>キン</t>
    </rPh>
    <phoneticPr fontId="13"/>
  </si>
  <si>
    <t>県テクノハイランド開発機構基金</t>
    <rPh sb="0" eb="1">
      <t>ケン</t>
    </rPh>
    <rPh sb="9" eb="11">
      <t>カイハツ</t>
    </rPh>
    <rPh sb="11" eb="13">
      <t>キコウ</t>
    </rPh>
    <rPh sb="13" eb="15">
      <t>キキン</t>
    </rPh>
    <phoneticPr fontId="13"/>
  </si>
  <si>
    <t>県消防協会</t>
    <rPh sb="0" eb="1">
      <t>ケン</t>
    </rPh>
    <rPh sb="1" eb="3">
      <t>ショウボウ</t>
    </rPh>
    <rPh sb="3" eb="5">
      <t>キョウカイ</t>
    </rPh>
    <phoneticPr fontId="13"/>
  </si>
  <si>
    <t>県緑の基金</t>
    <rPh sb="0" eb="1">
      <t>ケン</t>
    </rPh>
    <rPh sb="1" eb="2">
      <t>ミドリ</t>
    </rPh>
    <rPh sb="3" eb="5">
      <t>キキン</t>
    </rPh>
    <phoneticPr fontId="13"/>
  </si>
  <si>
    <t>県国民年金福祉協会</t>
    <rPh sb="0" eb="1">
      <t>ケン</t>
    </rPh>
    <rPh sb="1" eb="3">
      <t>コクミン</t>
    </rPh>
    <rPh sb="3" eb="5">
      <t>ネンキン</t>
    </rPh>
    <rPh sb="5" eb="7">
      <t>フクシ</t>
    </rPh>
    <rPh sb="7" eb="9">
      <t>キョウカイ</t>
    </rPh>
    <phoneticPr fontId="13"/>
  </si>
  <si>
    <t>（公財）安曇野文化財団</t>
    <rPh sb="1" eb="2">
      <t>コウ</t>
    </rPh>
    <rPh sb="2" eb="3">
      <t>ザイ</t>
    </rPh>
    <rPh sb="4" eb="7">
      <t>アズミノ</t>
    </rPh>
    <rPh sb="7" eb="9">
      <t>ブンカ</t>
    </rPh>
    <rPh sb="9" eb="11">
      <t>ザイダン</t>
    </rPh>
    <phoneticPr fontId="13"/>
  </si>
  <si>
    <t>①13節に関わるもの</t>
    <rPh sb="3" eb="4">
      <t>セツ</t>
    </rPh>
    <rPh sb="5" eb="6">
      <t>カカ</t>
    </rPh>
    <phoneticPr fontId="13"/>
  </si>
  <si>
    <t>当初負債額</t>
    <rPh sb="0" eb="2">
      <t>トウショ</t>
    </rPh>
    <rPh sb="2" eb="4">
      <t>フサイ</t>
    </rPh>
    <rPh sb="4" eb="5">
      <t>ガク</t>
    </rPh>
    <phoneticPr fontId="13"/>
  </si>
  <si>
    <t>H27年度残高</t>
    <rPh sb="3" eb="5">
      <t>ネンド</t>
    </rPh>
    <rPh sb="5" eb="7">
      <t>ザンダカ</t>
    </rPh>
    <phoneticPr fontId="13"/>
  </si>
  <si>
    <t>H28支払額</t>
    <rPh sb="3" eb="5">
      <t>シハライ</t>
    </rPh>
    <rPh sb="5" eb="6">
      <t>ガク</t>
    </rPh>
    <phoneticPr fontId="13"/>
  </si>
  <si>
    <t>H28年度残高</t>
    <rPh sb="3" eb="5">
      <t>ネンド</t>
    </rPh>
    <rPh sb="5" eb="7">
      <t>ザンダカ</t>
    </rPh>
    <phoneticPr fontId="13"/>
  </si>
  <si>
    <t>H29支払額</t>
    <rPh sb="3" eb="5">
      <t>シハライ</t>
    </rPh>
    <rPh sb="5" eb="6">
      <t>ガク</t>
    </rPh>
    <phoneticPr fontId="13"/>
  </si>
  <si>
    <t>H29年度残高</t>
    <rPh sb="3" eb="5">
      <t>ネンド</t>
    </rPh>
    <rPh sb="5" eb="7">
      <t>ザンダカ</t>
    </rPh>
    <phoneticPr fontId="13"/>
  </si>
  <si>
    <t>H30支払額</t>
    <rPh sb="3" eb="5">
      <t>シハライ</t>
    </rPh>
    <rPh sb="5" eb="6">
      <t>ガク</t>
    </rPh>
    <phoneticPr fontId="13"/>
  </si>
  <si>
    <t>H30年度残高</t>
    <rPh sb="3" eb="5">
      <t>ネンド</t>
    </rPh>
    <rPh sb="5" eb="7">
      <t>ザンダカ</t>
    </rPh>
    <phoneticPr fontId="13"/>
  </si>
  <si>
    <t>H31支払額</t>
    <rPh sb="3" eb="5">
      <t>シハライ</t>
    </rPh>
    <rPh sb="5" eb="6">
      <t>ガク</t>
    </rPh>
    <phoneticPr fontId="13"/>
  </si>
  <si>
    <t>H31年度残高</t>
    <rPh sb="3" eb="5">
      <t>ネンド</t>
    </rPh>
    <rPh sb="5" eb="7">
      <t>ザンダカ</t>
    </rPh>
    <phoneticPr fontId="13"/>
  </si>
  <si>
    <t>②14節に関わるもの</t>
    <rPh sb="3" eb="4">
      <t>セツ</t>
    </rPh>
    <rPh sb="5" eb="6">
      <t>カカ</t>
    </rPh>
    <phoneticPr fontId="13"/>
  </si>
  <si>
    <t>③17節に関わるもの</t>
    <rPh sb="3" eb="4">
      <t>セツ</t>
    </rPh>
    <rPh sb="5" eb="6">
      <t>カカ</t>
    </rPh>
    <phoneticPr fontId="13"/>
  </si>
  <si>
    <t>④18節に関わるもの</t>
    <rPh sb="3" eb="4">
      <t>セツ</t>
    </rPh>
    <rPh sb="5" eb="6">
      <t>カカ</t>
    </rPh>
    <phoneticPr fontId="13"/>
  </si>
  <si>
    <t>⑤19節に関わるもの</t>
    <rPh sb="3" eb="4">
      <t>セツ</t>
    </rPh>
    <rPh sb="5" eb="6">
      <t>カカ</t>
    </rPh>
    <phoneticPr fontId="13"/>
  </si>
  <si>
    <t>⑥その他</t>
    <rPh sb="3" eb="4">
      <t>タ</t>
    </rPh>
    <phoneticPr fontId="13"/>
  </si>
  <si>
    <t>予算（節名称）</t>
    <rPh sb="0" eb="2">
      <t>ヨサン</t>
    </rPh>
    <rPh sb="3" eb="4">
      <t>セツ</t>
    </rPh>
    <rPh sb="4" eb="6">
      <t>メイショウ</t>
    </rPh>
    <phoneticPr fontId="13"/>
  </si>
  <si>
    <t>予算（細節名称）</t>
    <rPh sb="0" eb="2">
      <t>ヨサン</t>
    </rPh>
    <rPh sb="3" eb="4">
      <t>サイ</t>
    </rPh>
    <rPh sb="4" eb="5">
      <t>セツ</t>
    </rPh>
    <rPh sb="5" eb="7">
      <t>メイショウ</t>
    </rPh>
    <phoneticPr fontId="13"/>
  </si>
  <si>
    <t>決算整理仕訳(H28)</t>
    <rPh sb="0" eb="2">
      <t>ケッサン</t>
    </rPh>
    <rPh sb="2" eb="4">
      <t>セイリ</t>
    </rPh>
    <rPh sb="4" eb="6">
      <t>シワケ</t>
    </rPh>
    <phoneticPr fontId="13"/>
  </si>
  <si>
    <t>決算整理仕訳(H29)</t>
    <rPh sb="0" eb="2">
      <t>ケッサン</t>
    </rPh>
    <rPh sb="2" eb="4">
      <t>セイリ</t>
    </rPh>
    <rPh sb="4" eb="6">
      <t>シワケ</t>
    </rPh>
    <phoneticPr fontId="13"/>
  </si>
  <si>
    <t>物件費等支出</t>
    <rPh sb="0" eb="3">
      <t>ブッケンヒ</t>
    </rPh>
    <rPh sb="3" eb="4">
      <t>トウ</t>
    </rPh>
    <rPh sb="4" eb="6">
      <t>シシュツ</t>
    </rPh>
    <phoneticPr fontId="13"/>
  </si>
  <si>
    <t>物件費</t>
    <rPh sb="0" eb="3">
      <t>ブッケンヒ</t>
    </rPh>
    <phoneticPr fontId="13"/>
  </si>
  <si>
    <t>※19節分は要検討</t>
    <rPh sb="3" eb="5">
      <t>セツブン</t>
    </rPh>
    <rPh sb="6" eb="9">
      <t>ヨウケントウ</t>
    </rPh>
    <phoneticPr fontId="13"/>
  </si>
  <si>
    <t>※未払金の性質によっては、上記の通りではない。</t>
    <rPh sb="1" eb="4">
      <t>ミハライキン</t>
    </rPh>
    <rPh sb="5" eb="7">
      <t>セイシツ</t>
    </rPh>
    <rPh sb="13" eb="15">
      <t>ジョウキ</t>
    </rPh>
    <rPh sb="16" eb="17">
      <t>トオ</t>
    </rPh>
    <phoneticPr fontId="13"/>
  </si>
  <si>
    <t>年度：平成30年度</t>
    <phoneticPr fontId="11"/>
  </si>
  <si>
    <t>※水道事業会計出資金は総務省のマニュアルにより含めないとなっていることからH30年度からは削除するものとする。</t>
    <rPh sb="1" eb="3">
      <t>スイドウ</t>
    </rPh>
    <rPh sb="3" eb="5">
      <t>ジギョウ</t>
    </rPh>
    <rPh sb="5" eb="7">
      <t>カイケイ</t>
    </rPh>
    <rPh sb="7" eb="10">
      <t>シュッシキン</t>
    </rPh>
    <rPh sb="11" eb="14">
      <t>ソウムショウ</t>
    </rPh>
    <rPh sb="23" eb="24">
      <t>フク</t>
    </rPh>
    <rPh sb="40" eb="42">
      <t>ネンド</t>
    </rPh>
    <rPh sb="45" eb="47">
      <t>サクジョ</t>
    </rPh>
    <phoneticPr fontId="13"/>
  </si>
  <si>
    <t>H30</t>
    <phoneticPr fontId="13"/>
  </si>
  <si>
    <t>H30</t>
    <phoneticPr fontId="13"/>
  </si>
  <si>
    <t>H30</t>
    <phoneticPr fontId="13"/>
  </si>
  <si>
    <t>H30</t>
    <phoneticPr fontId="13"/>
  </si>
  <si>
    <t>H30</t>
    <phoneticPr fontId="13"/>
  </si>
  <si>
    <t>H30</t>
    <phoneticPr fontId="13"/>
  </si>
  <si>
    <t>職員担当より</t>
    <rPh sb="0" eb="2">
      <t>ショクイン</t>
    </rPh>
    <rPh sb="2" eb="4">
      <t>タントウ</t>
    </rPh>
    <phoneticPr fontId="11"/>
  </si>
  <si>
    <t>-</t>
    <phoneticPr fontId="11"/>
  </si>
  <si>
    <t>有価証券</t>
    <rPh sb="0" eb="2">
      <t>ユウカ</t>
    </rPh>
    <rPh sb="2" eb="4">
      <t>ショウケン</t>
    </rPh>
    <phoneticPr fontId="11"/>
  </si>
  <si>
    <t>出資金</t>
    <rPh sb="0" eb="3">
      <t>シュッシキン</t>
    </rPh>
    <phoneticPr fontId="11"/>
  </si>
  <si>
    <t>合計</t>
    <rPh sb="0" eb="2">
      <t>ゴウケイ</t>
    </rPh>
    <phoneticPr fontId="11"/>
  </si>
  <si>
    <t>名称</t>
    <rPh sb="0" eb="2">
      <t>メイショウ</t>
    </rPh>
    <phoneticPr fontId="11"/>
  </si>
  <si>
    <t>平成29年度末残高</t>
    <rPh sb="0" eb="2">
      <t>ヘイセイ</t>
    </rPh>
    <rPh sb="4" eb="6">
      <t>ネンド</t>
    </rPh>
    <rPh sb="6" eb="7">
      <t>マツ</t>
    </rPh>
    <rPh sb="7" eb="9">
      <t>ザンダカ</t>
    </rPh>
    <phoneticPr fontId="11"/>
  </si>
  <si>
    <t>平成30年度末残高</t>
    <rPh sb="0" eb="2">
      <t>ヘイセイ</t>
    </rPh>
    <rPh sb="4" eb="6">
      <t>ネンド</t>
    </rPh>
    <rPh sb="6" eb="7">
      <t>マツ</t>
    </rPh>
    <rPh sb="7" eb="9">
      <t>ザンダカ</t>
    </rPh>
    <phoneticPr fontId="11"/>
  </si>
  <si>
    <t>市民税（滞納繰越分）</t>
    <rPh sb="0" eb="3">
      <t>シミンゼイ</t>
    </rPh>
    <rPh sb="4" eb="8">
      <t>タイノウクリコシ</t>
    </rPh>
    <rPh sb="8" eb="9">
      <t>ブン</t>
    </rPh>
    <phoneticPr fontId="11"/>
  </si>
  <si>
    <t>固定資産税（滞納繰越分）</t>
    <rPh sb="0" eb="2">
      <t>コテイ</t>
    </rPh>
    <rPh sb="2" eb="5">
      <t>シサンゼイ</t>
    </rPh>
    <rPh sb="6" eb="11">
      <t>タイノウクリコシブン</t>
    </rPh>
    <phoneticPr fontId="11"/>
  </si>
  <si>
    <t>軽自動車税（滞納繰越分）</t>
    <rPh sb="0" eb="4">
      <t>ケイジドウシャ</t>
    </rPh>
    <rPh sb="4" eb="5">
      <t>ゼイ</t>
    </rPh>
    <rPh sb="6" eb="11">
      <t>タイノウクリコシブン</t>
    </rPh>
    <phoneticPr fontId="11"/>
  </si>
  <si>
    <t>入湯税（滞納繰越分）</t>
    <rPh sb="0" eb="2">
      <t>ニュウトウ</t>
    </rPh>
    <rPh sb="2" eb="3">
      <t>ゼイ</t>
    </rPh>
    <rPh sb="4" eb="9">
      <t>タイノウクリコシブン</t>
    </rPh>
    <phoneticPr fontId="11"/>
  </si>
  <si>
    <t>その他</t>
    <rPh sb="2" eb="3">
      <t>タ</t>
    </rPh>
    <phoneticPr fontId="11"/>
  </si>
  <si>
    <t>なし</t>
    <phoneticPr fontId="11"/>
  </si>
  <si>
    <t>（単位：千円）</t>
    <rPh sb="4" eb="5">
      <t>セン</t>
    </rPh>
    <phoneticPr fontId="11"/>
  </si>
  <si>
    <t>投資及び出資金の明細</t>
    <phoneticPr fontId="11"/>
  </si>
  <si>
    <t>16+17</t>
    <phoneticPr fontId="11"/>
  </si>
  <si>
    <t>合計する箇所</t>
    <rPh sb="0" eb="2">
      <t>ゴウケイ</t>
    </rPh>
    <rPh sb="4" eb="6">
      <t>カショ</t>
    </rPh>
    <phoneticPr fontId="11"/>
  </si>
  <si>
    <t>15+22</t>
    <phoneticPr fontId="11"/>
  </si>
  <si>
    <t>差額</t>
    <rPh sb="0" eb="2">
      <t>サガク</t>
    </rPh>
    <phoneticPr fontId="11"/>
  </si>
  <si>
    <t>徴収不能引当金</t>
    <rPh sb="0" eb="7">
      <t>チョウシュウフノウヒキアテキン</t>
    </rPh>
    <phoneticPr fontId="11"/>
  </si>
  <si>
    <t>　　徴収不能引当金</t>
    <rPh sb="2" eb="9">
      <t>チョウシュウフノウヒキアテキン</t>
    </rPh>
    <phoneticPr fontId="11"/>
  </si>
  <si>
    <t>年度：令和5年度</t>
    <phoneticPr fontId="11"/>
  </si>
  <si>
    <t>町民税</t>
    <rPh sb="0" eb="3">
      <t>チョウミンゼイ</t>
    </rPh>
    <phoneticPr fontId="11"/>
  </si>
  <si>
    <t>　</t>
    <phoneticPr fontId="11"/>
  </si>
  <si>
    <t>町民税</t>
    <rPh sb="0" eb="2">
      <t>チョウミン</t>
    </rPh>
    <rPh sb="2" eb="3">
      <t>ゼイ</t>
    </rPh>
    <phoneticPr fontId="11"/>
  </si>
  <si>
    <t>一般公共事業債</t>
  </si>
  <si>
    <t>徴収不能引当金（流動）</t>
    <rPh sb="8" eb="10">
      <t>リュウドウ</t>
    </rPh>
    <phoneticPr fontId="11"/>
  </si>
  <si>
    <t>徴収不能引当金（固定）</t>
    <rPh sb="8" eb="10">
      <t>コテイ</t>
    </rPh>
    <phoneticPr fontId="11"/>
  </si>
  <si>
    <t>年度：令和6年度</t>
    <phoneticPr fontId="11"/>
  </si>
  <si>
    <t>有価証券・出資金など</t>
    <rPh sb="0" eb="4">
      <t>ユウカショウケン</t>
    </rPh>
    <rPh sb="5" eb="8">
      <t>シュッシキン</t>
    </rPh>
    <phoneticPr fontId="11"/>
  </si>
  <si>
    <t>確認資料</t>
    <rPh sb="0" eb="4">
      <t>カクニンシリョウ</t>
    </rPh>
    <phoneticPr fontId="11"/>
  </si>
  <si>
    <t>※円単位で入力してください。　数値は千円単位で表示されます。</t>
    <rPh sb="1" eb="4">
      <t>エンタンイ</t>
    </rPh>
    <rPh sb="5" eb="7">
      <t>ニュウリョク</t>
    </rPh>
    <rPh sb="15" eb="17">
      <t>スウチ</t>
    </rPh>
    <rPh sb="18" eb="22">
      <t>センエンタンイ</t>
    </rPh>
    <rPh sb="23" eb="25">
      <t>ヒョウジ</t>
    </rPh>
    <phoneticPr fontId="11"/>
  </si>
  <si>
    <t>財政調整基金・減債基金・その他基金</t>
    <rPh sb="0" eb="6">
      <t>ザイセイチョウセイキキン</t>
    </rPh>
    <rPh sb="7" eb="11">
      <t>ゲンサイキキン</t>
    </rPh>
    <rPh sb="14" eb="15">
      <t>タ</t>
    </rPh>
    <rPh sb="15" eb="17">
      <t>キキン</t>
    </rPh>
    <phoneticPr fontId="11"/>
  </si>
  <si>
    <t>長期貸付金・短期貸付金</t>
    <rPh sb="0" eb="2">
      <t>チョウキ</t>
    </rPh>
    <rPh sb="2" eb="5">
      <t>カシツケキン</t>
    </rPh>
    <rPh sb="6" eb="8">
      <t>タンキ</t>
    </rPh>
    <rPh sb="8" eb="11">
      <t>カシツケキン</t>
    </rPh>
    <phoneticPr fontId="11"/>
  </si>
  <si>
    <t>決算整理フォーマット（貸付金）・連結精算表</t>
    <rPh sb="0" eb="4">
      <t>ケッサンセイリ</t>
    </rPh>
    <rPh sb="11" eb="14">
      <t>カシツケキン</t>
    </rPh>
    <rPh sb="16" eb="21">
      <t>レンケツセイサンヒョウ</t>
    </rPh>
    <phoneticPr fontId="11"/>
  </si>
  <si>
    <t>決算整理フォーマット（基金）・財産に関する調書・連結精算表</t>
    <rPh sb="0" eb="4">
      <t>ケッサンセイリ</t>
    </rPh>
    <rPh sb="11" eb="13">
      <t>キキン</t>
    </rPh>
    <rPh sb="15" eb="17">
      <t>ザイサン</t>
    </rPh>
    <rPh sb="18" eb="19">
      <t>カン</t>
    </rPh>
    <rPh sb="21" eb="23">
      <t>チョウショ</t>
    </rPh>
    <rPh sb="24" eb="29">
      <t>レンケツセイサンヒョウ</t>
    </rPh>
    <phoneticPr fontId="11"/>
  </si>
  <si>
    <t>決算整理フォーマット（出資金）・財産に関する調書・連結精算表</t>
    <rPh sb="0" eb="4">
      <t>ケッサンセイリ</t>
    </rPh>
    <rPh sb="11" eb="14">
      <t>シュッシキン</t>
    </rPh>
    <rPh sb="16" eb="18">
      <t>ザイサン</t>
    </rPh>
    <rPh sb="19" eb="20">
      <t>カン</t>
    </rPh>
    <rPh sb="22" eb="24">
      <t>チョウショ</t>
    </rPh>
    <rPh sb="25" eb="30">
      <t>レンケツセイサンヒョウ</t>
    </rPh>
    <phoneticPr fontId="11"/>
  </si>
  <si>
    <t>決算整理フォーマット（未収金）・連結精算表</t>
    <rPh sb="0" eb="4">
      <t>ケッサンセイリ</t>
    </rPh>
    <rPh sb="11" eb="14">
      <t>ミシュウキン</t>
    </rPh>
    <rPh sb="16" eb="21">
      <t>レンケツセイサンヒョウ</t>
    </rPh>
    <phoneticPr fontId="11"/>
  </si>
  <si>
    <t>長期延滞債権・徴収不能引当金（固定）</t>
    <rPh sb="0" eb="6">
      <t>チョウキエンタイサイケン</t>
    </rPh>
    <rPh sb="7" eb="9">
      <t>チョウシュウ</t>
    </rPh>
    <rPh sb="9" eb="11">
      <t>フノウ</t>
    </rPh>
    <rPh sb="11" eb="14">
      <t>ヒキアテキン</t>
    </rPh>
    <rPh sb="15" eb="17">
      <t>コテイ</t>
    </rPh>
    <phoneticPr fontId="11"/>
  </si>
  <si>
    <t>未収金・徴収不能引当金（流動）</t>
    <rPh sb="0" eb="3">
      <t>ミシュウキン</t>
    </rPh>
    <rPh sb="4" eb="6">
      <t>チョウシュウ</t>
    </rPh>
    <rPh sb="6" eb="8">
      <t>フノウ</t>
    </rPh>
    <rPh sb="8" eb="11">
      <t>ヒキアテキン</t>
    </rPh>
    <rPh sb="12" eb="14">
      <t>リュウドウ</t>
    </rPh>
    <phoneticPr fontId="11"/>
  </si>
  <si>
    <t>地方債等・１年内償還予定地方債</t>
    <rPh sb="0" eb="4">
      <t>チホウサイトウ</t>
    </rPh>
    <rPh sb="6" eb="15">
      <t>ネンナイショウカンヨテイチホウサイ</t>
    </rPh>
    <phoneticPr fontId="11"/>
  </si>
  <si>
    <t>決算整理フォーマット（地方債）・連結精算表</t>
    <rPh sb="0" eb="4">
      <t>ケッサンセイリ</t>
    </rPh>
    <rPh sb="11" eb="14">
      <t>チホウサイ</t>
    </rPh>
    <rPh sb="16" eb="21">
      <t>レンケツセイサンヒョウ</t>
    </rPh>
    <phoneticPr fontId="11"/>
  </si>
  <si>
    <t>決算整理フォーマット（地方債）・決算統計34表</t>
    <rPh sb="0" eb="4">
      <t>ケッサンセイリ</t>
    </rPh>
    <rPh sb="11" eb="14">
      <t>チホウサイ</t>
    </rPh>
    <rPh sb="16" eb="20">
      <t>ケッサントウケイ</t>
    </rPh>
    <rPh sb="22" eb="23">
      <t>ヒョウ</t>
    </rPh>
    <phoneticPr fontId="11"/>
  </si>
  <si>
    <t>決算整理フォーマット（地方債）・決算統計36表</t>
    <rPh sb="0" eb="4">
      <t>ケッサンセイリ</t>
    </rPh>
    <rPh sb="11" eb="14">
      <t>チホウサイ</t>
    </rPh>
    <rPh sb="16" eb="20">
      <t>ケッサントウケイ</t>
    </rPh>
    <rPh sb="22" eb="23">
      <t>ヒョウ</t>
    </rPh>
    <phoneticPr fontId="11"/>
  </si>
  <si>
    <t>残高試算表</t>
    <rPh sb="0" eb="5">
      <t>ザンダカシサンヒョウ</t>
    </rPh>
    <phoneticPr fontId="11"/>
  </si>
  <si>
    <t>決算整理フォーマット（引当金など）</t>
    <rPh sb="0" eb="4">
      <t>ケッサンセイリ</t>
    </rPh>
    <rPh sb="11" eb="14">
      <t>ヒキアテキン</t>
    </rPh>
    <phoneticPr fontId="11"/>
  </si>
  <si>
    <t>←</t>
    <phoneticPr fontId="11"/>
  </si>
  <si>
    <t>純資産変動計算書</t>
    <rPh sb="0" eb="8">
      <t>ジュンシサンヘンドウケイサンショ</t>
    </rPh>
    <phoneticPr fontId="11"/>
  </si>
  <si>
    <t>税収等・国県等補助金</t>
    <rPh sb="0" eb="3">
      <t>ゼイシュウトウ</t>
    </rPh>
    <rPh sb="4" eb="7">
      <t>クニケントウ</t>
    </rPh>
    <rPh sb="7" eb="10">
      <t>ホジョキン</t>
    </rPh>
    <phoneticPr fontId="11"/>
  </si>
  <si>
    <t>決算統計05・13表、連結精算表</t>
    <rPh sb="0" eb="4">
      <t>ケッサントウケイ</t>
    </rPh>
    <rPh sb="9" eb="10">
      <t>ヒョウ</t>
    </rPh>
    <rPh sb="11" eb="16">
      <t>レンケツセイサンヒョウ</t>
    </rPh>
    <phoneticPr fontId="11"/>
  </si>
  <si>
    <t>↑CF地方債発行収入総額</t>
    <rPh sb="3" eb="5">
      <t>チホウ</t>
    </rPh>
    <rPh sb="5" eb="6">
      <t>サイ</t>
    </rPh>
    <rPh sb="6" eb="8">
      <t>ハッコウ</t>
    </rPh>
    <rPh sb="8" eb="10">
      <t>シュウニュウ</t>
    </rPh>
    <rPh sb="10" eb="12">
      <t>ソウガク</t>
    </rPh>
    <phoneticPr fontId="11"/>
  </si>
  <si>
    <t>↑NW純資産変動計算書の財源-税収等と同額</t>
    <rPh sb="3" eb="6">
      <t>ジュンシサン</t>
    </rPh>
    <rPh sb="6" eb="8">
      <t>ヘンドウ</t>
    </rPh>
    <rPh sb="8" eb="10">
      <t>ケイサン</t>
    </rPh>
    <rPh sb="10" eb="11">
      <t>ショ</t>
    </rPh>
    <rPh sb="12" eb="14">
      <t>ザイゲン</t>
    </rPh>
    <rPh sb="15" eb="17">
      <t>ゼイシュウ</t>
    </rPh>
    <rPh sb="17" eb="18">
      <t>トウ</t>
    </rPh>
    <rPh sb="19" eb="21">
      <t>ドウガク</t>
    </rPh>
    <phoneticPr fontId="11"/>
  </si>
  <si>
    <t>CF　投資活動ー国県等補助金収入</t>
    <rPh sb="3" eb="7">
      <t>トウシカツドウ</t>
    </rPh>
    <rPh sb="8" eb="11">
      <t>クニケントウ</t>
    </rPh>
    <rPh sb="11" eb="14">
      <t>ホジョキン</t>
    </rPh>
    <rPh sb="14" eb="16">
      <t>シュウニュウ</t>
    </rPh>
    <phoneticPr fontId="11"/>
  </si>
  <si>
    <t>決算統計13表　普通建設事業費ー地方債</t>
    <rPh sb="0" eb="4">
      <t>ケッサントウケイ</t>
    </rPh>
    <rPh sb="6" eb="7">
      <t>ヒョウ</t>
    </rPh>
    <rPh sb="8" eb="15">
      <t>フツウケンセツジギョウヒ</t>
    </rPh>
    <rPh sb="16" eb="19">
      <t>チホウサイ</t>
    </rPh>
    <phoneticPr fontId="11"/>
  </si>
  <si>
    <t>決算統計13表　貸付金→国庫支出金+県支出金</t>
    <rPh sb="0" eb="4">
      <t>ケッサントウケイ</t>
    </rPh>
    <rPh sb="6" eb="7">
      <t>ヒョウ</t>
    </rPh>
    <rPh sb="8" eb="11">
      <t>カシツケキン</t>
    </rPh>
    <rPh sb="12" eb="17">
      <t>コッコシシュツキン</t>
    </rPh>
    <rPh sb="18" eb="21">
      <t>ケンシシュツ</t>
    </rPh>
    <rPh sb="21" eb="22">
      <t>キン</t>
    </rPh>
    <phoneticPr fontId="11"/>
  </si>
  <si>
    <t>↑NW純資産変動計算書の財源-国県補助金等と同額</t>
    <rPh sb="3" eb="6">
      <t>ジュンシサン</t>
    </rPh>
    <rPh sb="6" eb="8">
      <t>ヘンドウ</t>
    </rPh>
    <rPh sb="8" eb="10">
      <t>ケイサン</t>
    </rPh>
    <rPh sb="10" eb="11">
      <t>ショ</t>
    </rPh>
    <rPh sb="12" eb="14">
      <t>ザイゲン</t>
    </rPh>
    <rPh sb="15" eb="16">
      <t>クニ</t>
    </rPh>
    <rPh sb="16" eb="17">
      <t>ケン</t>
    </rPh>
    <rPh sb="17" eb="20">
      <t>ホジョキン</t>
    </rPh>
    <rPh sb="20" eb="21">
      <t>トウ</t>
    </rPh>
    <rPh sb="22" eb="24">
      <t>ドウガク</t>
    </rPh>
    <phoneticPr fontId="11"/>
  </si>
  <si>
    <t>純資産変動計算書・資金収支計算書</t>
    <rPh sb="0" eb="8">
      <t>ジュンシサンヘンドウケイサンショ</t>
    </rPh>
    <rPh sb="9" eb="16">
      <t>シキンシュウシケイサンショ</t>
    </rPh>
    <phoneticPr fontId="11"/>
  </si>
  <si>
    <t>税収等・国県等補助金など</t>
    <rPh sb="0" eb="3">
      <t>ゼイシュウトウ</t>
    </rPh>
    <rPh sb="4" eb="7">
      <t>クニケントウ</t>
    </rPh>
    <rPh sb="7" eb="10">
      <t>ホジョキン</t>
    </rPh>
    <phoneticPr fontId="11"/>
  </si>
  <si>
    <t>決算統計13表、連結精算表</t>
    <rPh sb="0" eb="4">
      <t>ケッサントウケイ</t>
    </rPh>
    <rPh sb="6" eb="7">
      <t>ヒョウ</t>
    </rPh>
    <rPh sb="8" eb="13">
      <t>レンケツセイサンヒョウ</t>
    </rPh>
    <phoneticPr fontId="11"/>
  </si>
  <si>
    <t>貸借対照表・資金収支計算書</t>
    <rPh sb="0" eb="5">
      <t>タイシャクタイショウヒョウ</t>
    </rPh>
    <rPh sb="6" eb="13">
      <t>シキンシュウシケイサンショ</t>
    </rPh>
    <phoneticPr fontId="11"/>
  </si>
  <si>
    <t>資金・歳計外現金</t>
    <rPh sb="0" eb="2">
      <t>シキン</t>
    </rPh>
    <rPh sb="3" eb="8">
      <t>サイケイガイゲンキン</t>
    </rPh>
    <phoneticPr fontId="11"/>
  </si>
  <si>
    <t>決算整理フォーマット（歳計外現金など）</t>
    <rPh sb="0" eb="4">
      <t>ケッサンセイリ</t>
    </rPh>
    <rPh sb="11" eb="16">
      <t>サイケイガイゲンキン</t>
    </rPh>
    <phoneticPr fontId="11"/>
  </si>
  <si>
    <t>北星信用金庫</t>
    <rPh sb="0" eb="6">
      <t>ホクセイシンヨウキンコ</t>
    </rPh>
    <phoneticPr fontId="11"/>
  </si>
  <si>
    <t>北海道農業信用金庫基金協会</t>
    <rPh sb="0" eb="3">
      <t>ホッカイドウ</t>
    </rPh>
    <rPh sb="3" eb="5">
      <t>ノウギョウ</t>
    </rPh>
    <rPh sb="5" eb="9">
      <t>シンヨウキンコ</t>
    </rPh>
    <rPh sb="9" eb="11">
      <t>キキン</t>
    </rPh>
    <rPh sb="11" eb="13">
      <t>キョウカイ</t>
    </rPh>
    <phoneticPr fontId="11"/>
  </si>
  <si>
    <t>北海道私学振興基金協会</t>
    <rPh sb="0" eb="3">
      <t>ホッカイドウ</t>
    </rPh>
    <rPh sb="3" eb="5">
      <t>シガク</t>
    </rPh>
    <rPh sb="5" eb="11">
      <t>シンコウキキンキョウカイ</t>
    </rPh>
    <phoneticPr fontId="11"/>
  </si>
  <si>
    <t>上川北部森林組合</t>
    <rPh sb="0" eb="2">
      <t>カミカワ</t>
    </rPh>
    <rPh sb="2" eb="4">
      <t>ホクブ</t>
    </rPh>
    <rPh sb="4" eb="8">
      <t>シンリンクミアイ</t>
    </rPh>
    <phoneticPr fontId="11"/>
  </si>
  <si>
    <t>北海道私立各種学校基金協会</t>
    <rPh sb="0" eb="3">
      <t>ホッカイドウ</t>
    </rPh>
    <rPh sb="3" eb="5">
      <t>シリツ</t>
    </rPh>
    <rPh sb="5" eb="7">
      <t>カクシュ</t>
    </rPh>
    <rPh sb="7" eb="13">
      <t>ガッコウキキンキョウカイ</t>
    </rPh>
    <phoneticPr fontId="11"/>
  </si>
  <si>
    <t>北海道資料尊職員福祉協会</t>
    <rPh sb="0" eb="3">
      <t>ホッカイドウ</t>
    </rPh>
    <rPh sb="3" eb="6">
      <t>シリョウソン</t>
    </rPh>
    <rPh sb="6" eb="8">
      <t>ショクイン</t>
    </rPh>
    <rPh sb="8" eb="12">
      <t>フクシキョウカイ</t>
    </rPh>
    <phoneticPr fontId="11"/>
  </si>
  <si>
    <t>㈱曽木会社中川町地域開発振興公社</t>
    <rPh sb="0" eb="5">
      <t>カブソキカイシャ</t>
    </rPh>
    <rPh sb="5" eb="8">
      <t>ナカガワチョウ</t>
    </rPh>
    <rPh sb="8" eb="10">
      <t>チイキ</t>
    </rPh>
    <rPh sb="10" eb="16">
      <t>カイハツシンコウコウシャ</t>
    </rPh>
    <phoneticPr fontId="11"/>
  </si>
  <si>
    <t>株式会社北海道畜産公社</t>
    <rPh sb="0" eb="4">
      <t>カブシキカイシャ</t>
    </rPh>
    <rPh sb="4" eb="7">
      <t>ホッカイドウ</t>
    </rPh>
    <rPh sb="7" eb="11">
      <t>チクサンコウシャ</t>
    </rPh>
    <phoneticPr fontId="11"/>
  </si>
  <si>
    <t>北海道社会福祉施設運営財団</t>
    <rPh sb="0" eb="3">
      <t>ホッカイドウ</t>
    </rPh>
    <rPh sb="3" eb="7">
      <t>シャカイフクシ</t>
    </rPh>
    <rPh sb="7" eb="9">
      <t>シセツ</t>
    </rPh>
    <rPh sb="9" eb="13">
      <t>ウンエイザイダン</t>
    </rPh>
    <phoneticPr fontId="11"/>
  </si>
  <si>
    <t>地方公共団体金融機構</t>
    <rPh sb="0" eb="6">
      <t>チホウコウキョウダンタイ</t>
    </rPh>
    <rPh sb="6" eb="10">
      <t>キンユウキコウ</t>
    </rPh>
    <phoneticPr fontId="11"/>
  </si>
  <si>
    <t>株式会社中川町農業振興公社</t>
    <rPh sb="0" eb="4">
      <t>カブシキカイシャ</t>
    </rPh>
    <rPh sb="4" eb="7">
      <t>ナカガワチョウ</t>
    </rPh>
    <rPh sb="7" eb="11">
      <t>ノウギョウシンコウ</t>
    </rPh>
    <rPh sb="11" eb="13">
      <t>コウシャ</t>
    </rPh>
    <phoneticPr fontId="11"/>
  </si>
  <si>
    <t>財政調整基金</t>
    <rPh sb="0" eb="6">
      <t>ザイセイチョウセイキキン</t>
    </rPh>
    <phoneticPr fontId="11"/>
  </si>
  <si>
    <t>公共施設整備基金</t>
    <rPh sb="0" eb="2">
      <t>コウキョウ</t>
    </rPh>
    <rPh sb="2" eb="4">
      <t>シセツ</t>
    </rPh>
    <rPh sb="4" eb="8">
      <t>セイビキキン</t>
    </rPh>
    <phoneticPr fontId="11"/>
  </si>
  <si>
    <t>人づくり研修基金</t>
    <rPh sb="0" eb="1">
      <t>ヒト</t>
    </rPh>
    <rPh sb="4" eb="8">
      <t>ケンシュウキキン</t>
    </rPh>
    <phoneticPr fontId="11"/>
  </si>
  <si>
    <t>財源対策債償還基金</t>
    <rPh sb="0" eb="4">
      <t>ザイゲンタイサク</t>
    </rPh>
    <rPh sb="4" eb="5">
      <t>サイ</t>
    </rPh>
    <rPh sb="5" eb="9">
      <t>ショウカンキキン</t>
    </rPh>
    <phoneticPr fontId="11"/>
  </si>
  <si>
    <t>地域福祉基金</t>
    <rPh sb="0" eb="2">
      <t>チイキ</t>
    </rPh>
    <rPh sb="2" eb="4">
      <t>フクシ</t>
    </rPh>
    <rPh sb="4" eb="6">
      <t>キキン</t>
    </rPh>
    <phoneticPr fontId="11"/>
  </si>
  <si>
    <t>中山間ふるさと水と土保全基金</t>
    <rPh sb="0" eb="1">
      <t>チュウ</t>
    </rPh>
    <rPh sb="1" eb="3">
      <t>サンカン</t>
    </rPh>
    <rPh sb="7" eb="8">
      <t>ミズ</t>
    </rPh>
    <rPh sb="9" eb="10">
      <t>ツチ</t>
    </rPh>
    <rPh sb="10" eb="14">
      <t>ホゼンキキン</t>
    </rPh>
    <phoneticPr fontId="11"/>
  </si>
  <si>
    <t>ふるさと基金</t>
    <rPh sb="4" eb="6">
      <t>キキン</t>
    </rPh>
    <phoneticPr fontId="11"/>
  </si>
  <si>
    <t>森林環境譲与税</t>
    <rPh sb="0" eb="4">
      <t>シンリンカンキョウ</t>
    </rPh>
    <rPh sb="4" eb="7">
      <t>ジョウヨゼイ</t>
    </rPh>
    <phoneticPr fontId="11"/>
  </si>
  <si>
    <t>一般会計</t>
    <rPh sb="0" eb="4">
      <t>イッパンカイケイ</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</si>
</sst>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numFmt numFmtId="177" formatCode="#,##0_);[Red]\(#,##0\)"/>
    <numFmt numFmtId="178" formatCode="#,##0_ "/>
    <numFmt numFmtId="179" formatCode="0.0%"/>
    <numFmt numFmtId="180" formatCode="&quot;¥&quot;#,##0;[Red]\-&quot;¥&quot;#,##0"/>
  </numFmts>
  <fonts count="4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b/>
      <sz val="18"/>
      <color theme="1"/>
      <name val="ＭＳ Ｐゴシック"/>
      <family val="2"/>
      <scheme val="minor"/>
    </font>
    <font>
      <b/>
      <sz val="9"/>
      <color theme="1"/>
      <name val="ＭＳ Ｐゴシック"/>
      <family val="2"/>
      <scheme val="minor"/>
    </font>
    <font>
      <sz val="9"/>
      <color theme="1"/>
      <name val="ＭＳ Ｐゴシック"/>
      <family val="2"/>
      <scheme val="minor"/>
    </font>
    <font>
      <sz val="11"/>
      <color rgb="FFFF0000"/>
      <name val="ＭＳ Ｐゴシック"/>
      <family val="2"/>
      <scheme val="minor"/>
    </font>
    <font>
      <b/>
      <sz val="11"/>
      <color theme="1"/>
      <name val="ＭＳ Ｐゴシック"/>
      <family val="2"/>
      <scheme val="minor"/>
    </font>
    <font>
      <sz val="11"/>
      <color rgb="FF9C6500"/>
      <name val="ＭＳ Ｐゴシック"/>
      <family val="2"/>
      <scheme val="minor"/>
    </font>
    <font>
      <sz val="11"/>
      <color theme="1"/>
      <name val="ＭＳ Ｐゴシック"/>
      <family val="2"/>
      <scheme val="minor"/>
    </font>
    <font>
      <sz val="6"/>
      <name val="ＭＳ Ｐゴシック"/>
      <family val="3"/>
      <charset val="128"/>
      <scheme val="minor"/>
    </font>
    <font>
      <sz val="10"/>
      <name val="ＭＳ Ｐゴシック"/>
      <family val="3"/>
      <charset val="128"/>
    </font>
    <font>
      <sz val="6"/>
      <name val="ＭＳ Ｐゴシック"/>
      <family val="2"/>
      <charset val="128"/>
      <scheme val="minor"/>
    </font>
    <font>
      <sz val="9"/>
      <name val="ＭＳ Ｐゴシック"/>
      <family val="3"/>
      <charset val="128"/>
    </font>
    <font>
      <sz val="6"/>
      <name val="ＭＳ Ｐゴシック"/>
      <family val="3"/>
      <charset val="128"/>
    </font>
    <font>
      <sz val="9"/>
      <color theme="1"/>
      <name val="ＭＳ Ｐゴシック"/>
      <family val="3"/>
      <charset val="128"/>
      <scheme val="minor"/>
    </font>
    <font>
      <sz val="7"/>
      <color theme="1"/>
      <name val="ＭＳ Ｐゴシック"/>
      <family val="3"/>
      <charset val="128"/>
      <scheme val="minor"/>
    </font>
    <font>
      <sz val="12"/>
      <name val="ＭＳ 明朝"/>
      <family val="1"/>
      <charset val="128"/>
    </font>
    <font>
      <sz val="11"/>
      <name val="ＭＳ Ｐゴシック"/>
      <family val="3"/>
      <charset val="128"/>
    </font>
    <font>
      <sz val="9"/>
      <name val="ＭＳ Ｐゴシック"/>
      <family val="3"/>
      <charset val="128"/>
      <scheme val="minor"/>
    </font>
    <font>
      <b/>
      <sz val="10"/>
      <color theme="1"/>
      <name val="ＭＳ Ｐゴシック"/>
      <family val="2"/>
      <scheme val="minor"/>
    </font>
    <font>
      <sz val="10"/>
      <color theme="1"/>
      <name val="ＭＳ Ｐゴシック"/>
      <family val="2"/>
      <scheme val="minor"/>
    </font>
    <font>
      <sz val="11"/>
      <color theme="1"/>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b/>
      <sz val="14"/>
      <color theme="1"/>
      <name val="ＭＳ Ｐゴシック"/>
      <family val="3"/>
      <charset val="128"/>
      <scheme val="minor"/>
    </font>
    <font>
      <sz val="11"/>
      <color theme="1"/>
      <name val="メイリオ"/>
      <family val="3"/>
      <charset val="128"/>
    </font>
    <font>
      <b/>
      <sz val="11"/>
      <color theme="1"/>
      <name val="ＭＳ Ｐゴシック"/>
      <family val="3"/>
      <charset val="128"/>
      <scheme val="minor"/>
    </font>
    <font>
      <sz val="12"/>
      <color theme="1"/>
      <name val="ＭＳ 明朝"/>
      <family val="2"/>
      <charset val="128"/>
    </font>
    <font>
      <b/>
      <sz val="16"/>
      <color theme="1"/>
      <name val="ＭＳ Ｐゴシック"/>
      <family val="3"/>
      <charset val="128"/>
      <scheme val="minor"/>
    </font>
    <font>
      <sz val="14"/>
      <color theme="1"/>
      <name val="メイリオ"/>
      <family val="3"/>
      <charset val="128"/>
    </font>
    <font>
      <sz val="12"/>
      <color theme="1"/>
      <name val="Meiryo UI"/>
      <family val="3"/>
      <charset val="128"/>
    </font>
    <font>
      <sz val="9"/>
      <color theme="1"/>
      <name val="ＭＳ Ｐゴシック"/>
      <family val="2"/>
      <charset val="128"/>
      <scheme val="minor"/>
    </font>
    <font>
      <b/>
      <sz val="11"/>
      <color rgb="FFFF0000"/>
      <name val="ＭＳ Ｐゴシック"/>
      <family val="3"/>
      <charset val="128"/>
      <scheme val="minor"/>
    </font>
    <font>
      <strike/>
      <sz val="11"/>
      <color theme="1"/>
      <name val="ＭＳ Ｐゴシック"/>
      <family val="2"/>
      <scheme val="minor"/>
    </font>
    <font>
      <sz val="10"/>
      <color theme="1"/>
      <name val="ＭＳ Ｐゴシック"/>
      <family val="3"/>
      <charset val="128"/>
      <scheme val="minor"/>
    </font>
    <font>
      <sz val="12"/>
      <color theme="1"/>
      <name val="ＭＳ 明朝"/>
      <family val="1"/>
      <charset val="128"/>
    </font>
    <font>
      <sz val="11"/>
      <name val="ＭＳ 明朝"/>
      <family val="1"/>
      <charset val="128"/>
    </font>
    <font>
      <b/>
      <sz val="9"/>
      <color theme="1"/>
      <name val="ＭＳ ゴシック"/>
      <family val="3"/>
      <charset val="128"/>
    </font>
    <font>
      <b/>
      <sz val="9"/>
      <color theme="1"/>
      <name val="ＭＳ Ｐゴシック"/>
      <family val="3"/>
      <charset val="128"/>
      <scheme val="minor"/>
    </font>
  </fonts>
  <fills count="25">
    <fill>
      <patternFill patternType="none"/>
    </fill>
    <fill>
      <patternFill patternType="gray125"/>
    </fill>
    <fill>
      <patternFill patternType="solid">
        <fgColor rgb="FFCCFFCC"/>
        <bgColor indexed="64"/>
      </patternFill>
    </fill>
    <fill>
      <patternFill patternType="solid">
        <fgColor theme="0"/>
        <bgColor indexed="64"/>
      </patternFill>
    </fill>
    <fill>
      <patternFill patternType="solid">
        <fgColor rgb="FFFFFF00"/>
        <bgColor indexed="64"/>
      </patternFill>
    </fill>
    <fill>
      <patternFill patternType="solid">
        <fgColor theme="9"/>
        <bgColor indexed="64"/>
      </patternFill>
    </fill>
    <fill>
      <patternFill patternType="solid">
        <fgColor theme="5"/>
        <bgColor indexed="64"/>
      </patternFill>
    </fill>
    <fill>
      <patternFill patternType="solid">
        <fgColor theme="6"/>
        <bgColor indexed="64"/>
      </patternFill>
    </fill>
    <fill>
      <patternFill patternType="solid">
        <fgColor theme="3"/>
        <bgColor indexed="64"/>
      </patternFill>
    </fill>
    <fill>
      <patternFill patternType="solid">
        <fgColor theme="7"/>
        <bgColor indexed="64"/>
      </patternFill>
    </fill>
    <fill>
      <patternFill patternType="solid">
        <fgColor theme="8"/>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theme="2" tint="-0.499984740745262"/>
        <bgColor indexed="64"/>
      </patternFill>
    </fill>
    <fill>
      <patternFill patternType="solid">
        <fgColor theme="8" tint="0.59999389629810485"/>
        <bgColor indexed="64"/>
      </patternFill>
    </fill>
    <fill>
      <patternFill patternType="solid">
        <fgColor rgb="FFFFC000"/>
        <bgColor indexed="64"/>
      </patternFill>
    </fill>
    <fill>
      <patternFill patternType="solid">
        <fgColor theme="7" tint="0.59999389629810485"/>
        <bgColor indexed="64"/>
      </patternFill>
    </fill>
    <fill>
      <patternFill patternType="solid">
        <fgColor rgb="FFFF000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s>
  <cellStyleXfs count="21">
    <xf numFmtId="0" fontId="0" fillId="0" borderId="0"/>
    <xf numFmtId="38" fontId="10" fillId="0" borderId="0" applyFont="0" applyFill="0" applyBorder="0" applyAlignment="0" applyProtection="0">
      <alignment vertical="center"/>
    </xf>
    <xf numFmtId="0" fontId="18" fillId="0" borderId="0"/>
    <xf numFmtId="0" fontId="19" fillId="0" borderId="0"/>
    <xf numFmtId="0" fontId="19" fillId="0" borderId="0">
      <alignment vertical="center"/>
    </xf>
    <xf numFmtId="38" fontId="19"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3" fillId="0" borderId="0">
      <alignment vertical="center"/>
    </xf>
    <xf numFmtId="0" fontId="37" fillId="0" borderId="0">
      <alignment vertical="center"/>
    </xf>
    <xf numFmtId="38" fontId="18" fillId="0" borderId="0" applyFont="0" applyFill="0" applyBorder="0" applyAlignment="0" applyProtection="0"/>
    <xf numFmtId="180" fontId="38" fillId="0" borderId="0" applyFont="0" applyFill="0" applyBorder="0" applyAlignment="0" applyProtection="0"/>
    <xf numFmtId="0" fontId="18" fillId="0" borderId="0"/>
    <xf numFmtId="0" fontId="18" fillId="0" borderId="0"/>
    <xf numFmtId="0" fontId="18" fillId="0" borderId="0"/>
    <xf numFmtId="0" fontId="18" fillId="0" borderId="0">
      <alignment horizontal="center"/>
    </xf>
  </cellStyleXfs>
  <cellXfs count="274">
    <xf numFmtId="0" fontId="0" fillId="0" borderId="0" xfId="0"/>
    <xf numFmtId="3" fontId="0" fillId="0" borderId="0" xfId="0" applyNumberFormat="1"/>
    <xf numFmtId="3" fontId="6" fillId="0" borderId="1" xfId="0" applyNumberFormat="1" applyFont="1" applyBorder="1" applyAlignment="1">
      <alignment horizontal="right" vertical="center"/>
    </xf>
    <xf numFmtId="3" fontId="0" fillId="0" borderId="0" xfId="0" applyNumberFormat="1" applyAlignment="1">
      <alignment horizontal="right"/>
    </xf>
    <xf numFmtId="3" fontId="6" fillId="0" borderId="0" xfId="0" applyNumberFormat="1" applyFont="1"/>
    <xf numFmtId="3" fontId="6" fillId="0" borderId="1" xfId="0" applyNumberFormat="1" applyFont="1" applyBorder="1" applyAlignment="1">
      <alignment horizontal="left" vertical="center"/>
    </xf>
    <xf numFmtId="3" fontId="4" fillId="0" borderId="0" xfId="0" applyNumberFormat="1" applyFont="1"/>
    <xf numFmtId="3" fontId="8" fillId="0" borderId="0" xfId="0" applyNumberFormat="1" applyFont="1"/>
    <xf numFmtId="3" fontId="6" fillId="2" borderId="1" xfId="0" applyNumberFormat="1" applyFont="1" applyFill="1" applyBorder="1" applyAlignment="1">
      <alignment horizontal="center" vertical="center"/>
    </xf>
    <xf numFmtId="3" fontId="6" fillId="2" borderId="1" xfId="0" applyNumberFormat="1" applyFont="1" applyFill="1" applyBorder="1" applyAlignment="1">
      <alignment horizontal="center" vertical="center" wrapText="1"/>
    </xf>
    <xf numFmtId="3" fontId="6" fillId="0" borderId="1" xfId="0" applyNumberFormat="1" applyFont="1" applyBorder="1" applyAlignment="1">
      <alignment horizontal="center" vertical="center"/>
    </xf>
    <xf numFmtId="38" fontId="12" fillId="0" borderId="1" xfId="1" applyFont="1" applyFill="1" applyBorder="1" applyAlignment="1">
      <alignment horizontal="center" vertical="center"/>
    </xf>
    <xf numFmtId="38" fontId="14" fillId="0" borderId="1" xfId="1" applyFont="1" applyFill="1" applyBorder="1" applyAlignment="1">
      <alignment horizontal="left" vertical="center"/>
    </xf>
    <xf numFmtId="38" fontId="12" fillId="0" borderId="0" xfId="1" applyFont="1" applyFill="1" applyBorder="1">
      <alignment vertical="center"/>
    </xf>
    <xf numFmtId="38" fontId="12" fillId="0" borderId="0" xfId="1" applyFont="1" applyFill="1">
      <alignment vertical="center"/>
    </xf>
    <xf numFmtId="3" fontId="6" fillId="0" borderId="3" xfId="0" applyNumberFormat="1" applyFont="1" applyBorder="1" applyAlignment="1">
      <alignment horizontal="center" vertical="center"/>
    </xf>
    <xf numFmtId="3" fontId="6" fillId="0" borderId="1" xfId="0" applyNumberFormat="1" applyFont="1" applyBorder="1" applyAlignment="1">
      <alignment horizontal="left" vertical="center" indent="1"/>
    </xf>
    <xf numFmtId="3" fontId="6" fillId="0" borderId="1" xfId="0" applyNumberFormat="1" applyFont="1" applyBorder="1" applyAlignment="1">
      <alignment horizontal="left" vertical="center" indent="2"/>
    </xf>
    <xf numFmtId="3" fontId="6" fillId="2" borderId="8" xfId="0" applyNumberFormat="1" applyFont="1" applyFill="1" applyBorder="1" applyAlignment="1">
      <alignment horizontal="center" vertical="center"/>
    </xf>
    <xf numFmtId="176" fontId="6" fillId="0" borderId="8" xfId="0" applyNumberFormat="1" applyFont="1" applyBorder="1" applyAlignment="1">
      <alignment horizontal="right" vertical="center"/>
    </xf>
    <xf numFmtId="3" fontId="6" fillId="2" borderId="8" xfId="0" applyNumberFormat="1" applyFont="1" applyFill="1" applyBorder="1" applyAlignment="1">
      <alignment horizontal="center" vertical="center" wrapText="1"/>
    </xf>
    <xf numFmtId="3" fontId="6" fillId="0" borderId="8" xfId="0" applyNumberFormat="1" applyFont="1" applyBorder="1" applyAlignment="1">
      <alignment horizontal="left" vertical="center"/>
    </xf>
    <xf numFmtId="176" fontId="6" fillId="0" borderId="1" xfId="0" applyNumberFormat="1" applyFont="1" applyBorder="1" applyAlignment="1">
      <alignment horizontal="right" vertical="center"/>
    </xf>
    <xf numFmtId="176" fontId="6" fillId="0" borderId="3" xfId="0" applyNumberFormat="1" applyFont="1" applyBorder="1" applyAlignment="1">
      <alignment horizontal="right" vertical="center"/>
    </xf>
    <xf numFmtId="176" fontId="6" fillId="0" borderId="1" xfId="0" applyNumberFormat="1" applyFont="1" applyBorder="1" applyAlignment="1">
      <alignment horizontal="center" vertical="center"/>
    </xf>
    <xf numFmtId="176" fontId="4" fillId="0" borderId="0" xfId="0" applyNumberFormat="1" applyFont="1"/>
    <xf numFmtId="176" fontId="6" fillId="0" borderId="0" xfId="0" applyNumberFormat="1" applyFont="1"/>
    <xf numFmtId="176" fontId="6" fillId="2" borderId="5" xfId="0" applyNumberFormat="1" applyFont="1" applyFill="1" applyBorder="1" applyAlignment="1">
      <alignment horizontal="center" vertical="center"/>
    </xf>
    <xf numFmtId="176" fontId="6" fillId="2" borderId="6" xfId="0" applyNumberFormat="1" applyFont="1" applyFill="1" applyBorder="1" applyAlignment="1">
      <alignment horizontal="center" vertical="center"/>
    </xf>
    <xf numFmtId="176" fontId="6" fillId="2" borderId="7" xfId="0" applyNumberFormat="1" applyFont="1" applyFill="1" applyBorder="1" applyAlignment="1">
      <alignment horizontal="center" vertical="center"/>
    </xf>
    <xf numFmtId="176" fontId="6" fillId="2" borderId="8" xfId="0" applyNumberFormat="1" applyFont="1" applyFill="1" applyBorder="1" applyAlignment="1">
      <alignment horizontal="center" vertical="center"/>
    </xf>
    <xf numFmtId="176" fontId="6" fillId="2" borderId="1" xfId="0" applyNumberFormat="1" applyFont="1" applyFill="1" applyBorder="1" applyAlignment="1">
      <alignment horizontal="center" vertical="center"/>
    </xf>
    <xf numFmtId="176" fontId="6" fillId="0" borderId="1" xfId="0" applyNumberFormat="1" applyFont="1" applyBorder="1" applyAlignment="1">
      <alignment horizontal="left" vertical="center"/>
    </xf>
    <xf numFmtId="176" fontId="16" fillId="0" borderId="1" xfId="1" applyNumberFormat="1" applyFont="1" applyFill="1" applyBorder="1" applyAlignment="1">
      <alignment horizontal="left" vertical="center" indent="1"/>
    </xf>
    <xf numFmtId="176" fontId="16" fillId="0" borderId="8" xfId="1" applyNumberFormat="1" applyFont="1" applyFill="1" applyBorder="1">
      <alignment vertical="center"/>
    </xf>
    <xf numFmtId="176" fontId="17" fillId="0" borderId="1" xfId="1" applyNumberFormat="1" applyFont="1" applyFill="1" applyBorder="1" applyAlignment="1">
      <alignment horizontal="left" vertical="center" indent="1"/>
    </xf>
    <xf numFmtId="176" fontId="17" fillId="0" borderId="1" xfId="1" applyNumberFormat="1" applyFont="1" applyFill="1" applyBorder="1" applyAlignment="1">
      <alignment vertical="center"/>
    </xf>
    <xf numFmtId="176" fontId="17" fillId="0" borderId="8" xfId="1" applyNumberFormat="1" applyFont="1" applyFill="1" applyBorder="1">
      <alignment vertical="center"/>
    </xf>
    <xf numFmtId="176" fontId="17" fillId="0" borderId="7" xfId="1" applyNumberFormat="1" applyFont="1" applyFill="1" applyBorder="1">
      <alignment vertical="center"/>
    </xf>
    <xf numFmtId="0" fontId="20" fillId="0" borderId="1" xfId="3" applyFont="1" applyBorder="1" applyAlignment="1">
      <alignment vertical="center"/>
    </xf>
    <xf numFmtId="3" fontId="20" fillId="0" borderId="1" xfId="3" applyNumberFormat="1" applyFont="1" applyBorder="1" applyAlignment="1">
      <alignment vertical="center"/>
    </xf>
    <xf numFmtId="177" fontId="20" fillId="0" borderId="1" xfId="3" applyNumberFormat="1" applyFont="1" applyBorder="1" applyAlignment="1">
      <alignment vertical="center"/>
    </xf>
    <xf numFmtId="0" fontId="20" fillId="0" borderId="0" xfId="3" applyFont="1" applyAlignment="1">
      <alignment vertical="center"/>
    </xf>
    <xf numFmtId="3" fontId="16" fillId="0" borderId="1" xfId="0" applyNumberFormat="1" applyFont="1" applyBorder="1" applyAlignment="1">
      <alignment horizontal="left" vertical="center"/>
    </xf>
    <xf numFmtId="3" fontId="16" fillId="0" borderId="1" xfId="0" applyNumberFormat="1" applyFont="1" applyBorder="1" applyAlignment="1">
      <alignment horizontal="right" vertical="center"/>
    </xf>
    <xf numFmtId="3" fontId="16" fillId="0" borderId="0" xfId="0" applyNumberFormat="1" applyFont="1"/>
    <xf numFmtId="10" fontId="6" fillId="0" borderId="1" xfId="0" applyNumberFormat="1" applyFont="1" applyBorder="1" applyAlignment="1">
      <alignment horizontal="right" vertical="center"/>
    </xf>
    <xf numFmtId="3" fontId="0" fillId="0" borderId="0" xfId="0" applyNumberFormat="1" applyAlignment="1">
      <alignment vertical="center"/>
    </xf>
    <xf numFmtId="3" fontId="0" fillId="0" borderId="0" xfId="0" applyNumberFormat="1" applyAlignment="1">
      <alignment horizontal="right" vertical="center"/>
    </xf>
    <xf numFmtId="3" fontId="21" fillId="0" borderId="8" xfId="0" applyNumberFormat="1" applyFont="1" applyBorder="1" applyAlignment="1">
      <alignment vertical="center"/>
    </xf>
    <xf numFmtId="3" fontId="22" fillId="0" borderId="1" xfId="0" applyNumberFormat="1" applyFont="1" applyBorder="1" applyAlignment="1">
      <alignment horizontal="right" vertical="center"/>
    </xf>
    <xf numFmtId="3" fontId="21" fillId="0" borderId="8" xfId="0" applyNumberFormat="1" applyFont="1" applyBorder="1" applyAlignment="1">
      <alignment horizontal="center" vertical="center"/>
    </xf>
    <xf numFmtId="3" fontId="6" fillId="0" borderId="1" xfId="0" applyNumberFormat="1" applyFont="1" applyBorder="1" applyAlignment="1">
      <alignment vertical="center"/>
    </xf>
    <xf numFmtId="3" fontId="0" fillId="2" borderId="1" xfId="0" applyNumberFormat="1" applyFill="1" applyBorder="1" applyAlignment="1">
      <alignment horizontal="center" vertical="center"/>
    </xf>
    <xf numFmtId="3" fontId="23" fillId="0" borderId="1" xfId="0" applyNumberFormat="1" applyFont="1" applyBorder="1" applyAlignment="1">
      <alignment horizontal="left" vertical="center"/>
    </xf>
    <xf numFmtId="3" fontId="23" fillId="0" borderId="1" xfId="0" applyNumberFormat="1" applyFont="1" applyBorder="1" applyAlignment="1">
      <alignment horizontal="center" vertical="center"/>
    </xf>
    <xf numFmtId="3" fontId="6" fillId="0" borderId="1" xfId="0" applyNumberFormat="1" applyFont="1" applyBorder="1"/>
    <xf numFmtId="3" fontId="24" fillId="0" borderId="1" xfId="0" applyNumberFormat="1" applyFont="1" applyBorder="1" applyAlignment="1">
      <alignment horizontal="center" vertical="center"/>
    </xf>
    <xf numFmtId="3" fontId="6" fillId="4" borderId="1" xfId="0" applyNumberFormat="1" applyFont="1" applyFill="1" applyBorder="1" applyAlignment="1">
      <alignment horizontal="right" vertical="center"/>
    </xf>
    <xf numFmtId="3" fontId="20" fillId="4" borderId="1" xfId="3" applyNumberFormat="1" applyFont="1" applyFill="1" applyBorder="1" applyAlignment="1">
      <alignment vertical="center"/>
    </xf>
    <xf numFmtId="177" fontId="20" fillId="4" borderId="1" xfId="3" applyNumberFormat="1" applyFont="1" applyFill="1" applyBorder="1" applyAlignment="1">
      <alignment vertical="center"/>
    </xf>
    <xf numFmtId="176" fontId="14" fillId="0" borderId="1" xfId="1" applyNumberFormat="1" applyFont="1" applyFill="1" applyBorder="1">
      <alignment vertical="center"/>
    </xf>
    <xf numFmtId="0" fontId="0" fillId="0" borderId="0" xfId="0" applyAlignment="1">
      <alignment shrinkToFit="1"/>
    </xf>
    <xf numFmtId="3" fontId="6" fillId="0" borderId="0" xfId="0" applyNumberFormat="1" applyFont="1" applyAlignment="1">
      <alignment horizontal="right"/>
    </xf>
    <xf numFmtId="3" fontId="7" fillId="0" borderId="0" xfId="0" applyNumberFormat="1" applyFont="1"/>
    <xf numFmtId="3" fontId="6" fillId="0" borderId="1" xfId="0" applyNumberFormat="1" applyFont="1" applyBorder="1" applyAlignment="1">
      <alignment horizontal="right"/>
    </xf>
    <xf numFmtId="3" fontId="0" fillId="4" borderId="0" xfId="0" applyNumberFormat="1" applyFill="1"/>
    <xf numFmtId="3" fontId="23" fillId="0" borderId="0" xfId="0" applyNumberFormat="1" applyFont="1"/>
    <xf numFmtId="3" fontId="0" fillId="8" borderId="0" xfId="0" applyNumberFormat="1" applyFill="1"/>
    <xf numFmtId="3" fontId="0" fillId="9" borderId="0" xfId="0" applyNumberFormat="1" applyFill="1"/>
    <xf numFmtId="3" fontId="0" fillId="6" borderId="0" xfId="0" applyNumberFormat="1" applyFill="1"/>
    <xf numFmtId="3" fontId="0" fillId="7" borderId="0" xfId="0" applyNumberFormat="1" applyFill="1"/>
    <xf numFmtId="3" fontId="0" fillId="5" borderId="0" xfId="0" applyNumberFormat="1" applyFill="1"/>
    <xf numFmtId="3" fontId="0" fillId="10" borderId="0" xfId="0" applyNumberFormat="1" applyFill="1"/>
    <xf numFmtId="178" fontId="22" fillId="0" borderId="1" xfId="0" applyNumberFormat="1" applyFont="1" applyBorder="1" applyAlignment="1">
      <alignment horizontal="right" vertical="center"/>
    </xf>
    <xf numFmtId="178" fontId="22" fillId="3" borderId="1" xfId="0" applyNumberFormat="1" applyFont="1" applyFill="1" applyBorder="1" applyAlignment="1">
      <alignment horizontal="right" vertical="center"/>
    </xf>
    <xf numFmtId="3" fontId="25" fillId="0" borderId="0" xfId="0" applyNumberFormat="1" applyFont="1"/>
    <xf numFmtId="3" fontId="25" fillId="0" borderId="0" xfId="0" applyNumberFormat="1" applyFont="1" applyAlignment="1">
      <alignment horizontal="right"/>
    </xf>
    <xf numFmtId="3" fontId="25" fillId="2" borderId="1" xfId="0" applyNumberFormat="1" applyFont="1" applyFill="1" applyBorder="1" applyAlignment="1">
      <alignment horizontal="center" vertical="center"/>
    </xf>
    <xf numFmtId="3" fontId="25" fillId="0" borderId="1" xfId="0" applyNumberFormat="1" applyFont="1" applyBorder="1" applyAlignment="1">
      <alignment horizontal="left" vertical="center"/>
    </xf>
    <xf numFmtId="3" fontId="25" fillId="0" borderId="1" xfId="0" applyNumberFormat="1" applyFont="1" applyBorder="1" applyAlignment="1">
      <alignment horizontal="center" vertical="center"/>
    </xf>
    <xf numFmtId="176" fontId="25" fillId="0" borderId="1" xfId="0" applyNumberFormat="1" applyFont="1" applyBorder="1" applyAlignment="1">
      <alignment horizontal="right" vertical="center"/>
    </xf>
    <xf numFmtId="0" fontId="3" fillId="0" borderId="0" xfId="6">
      <alignment vertical="center"/>
    </xf>
    <xf numFmtId="0" fontId="3" fillId="0" borderId="0" xfId="6" applyAlignment="1">
      <alignment horizontal="right" vertical="center"/>
    </xf>
    <xf numFmtId="0" fontId="3" fillId="0" borderId="0" xfId="6" applyAlignment="1">
      <alignment horizontal="center" vertical="center"/>
    </xf>
    <xf numFmtId="0" fontId="3" fillId="11" borderId="1" xfId="6" applyFill="1" applyBorder="1" applyAlignment="1">
      <alignment horizontal="right" vertical="center"/>
    </xf>
    <xf numFmtId="38" fontId="0" fillId="11" borderId="1" xfId="7" applyFont="1" applyFill="1" applyBorder="1">
      <alignment vertical="center"/>
    </xf>
    <xf numFmtId="0" fontId="3" fillId="11" borderId="1" xfId="6" applyFill="1" applyBorder="1" applyAlignment="1">
      <alignment horizontal="center" vertical="center"/>
    </xf>
    <xf numFmtId="0" fontId="3" fillId="9" borderId="1" xfId="6" applyFill="1" applyBorder="1" applyAlignment="1">
      <alignment horizontal="right" vertical="center"/>
    </xf>
    <xf numFmtId="0" fontId="3" fillId="9" borderId="1" xfId="6" applyFill="1" applyBorder="1" applyAlignment="1">
      <alignment horizontal="center" vertical="center"/>
    </xf>
    <xf numFmtId="0" fontId="26" fillId="0" borderId="0" xfId="6" applyFont="1">
      <alignment vertical="center"/>
    </xf>
    <xf numFmtId="38" fontId="0" fillId="0" borderId="0" xfId="7" applyFont="1" applyFill="1" applyBorder="1" applyAlignment="1">
      <alignment horizontal="center" vertical="center"/>
    </xf>
    <xf numFmtId="38" fontId="0" fillId="0" borderId="10" xfId="7" applyFont="1" applyFill="1" applyBorder="1" applyAlignment="1">
      <alignment horizontal="center" vertical="center"/>
    </xf>
    <xf numFmtId="38" fontId="0" fillId="0" borderId="1" xfId="7" applyFont="1" applyBorder="1">
      <alignment vertical="center"/>
    </xf>
    <xf numFmtId="38" fontId="0" fillId="0" borderId="1" xfId="7" applyFont="1" applyBorder="1" applyAlignment="1">
      <alignment horizontal="right" vertical="center"/>
    </xf>
    <xf numFmtId="38" fontId="0" fillId="0" borderId="1" xfId="7" applyFont="1" applyBorder="1" applyAlignment="1">
      <alignment horizontal="center" vertical="center"/>
    </xf>
    <xf numFmtId="38" fontId="0" fillId="0" borderId="1" xfId="7" applyFont="1" applyFill="1" applyBorder="1" applyAlignment="1">
      <alignment horizontal="center" vertical="center"/>
    </xf>
    <xf numFmtId="38" fontId="0" fillId="0" borderId="1" xfId="7" applyFont="1" applyFill="1" applyBorder="1" applyAlignment="1">
      <alignment horizontal="right" vertical="center"/>
    </xf>
    <xf numFmtId="38" fontId="0" fillId="0" borderId="1" xfId="7" applyFont="1" applyFill="1" applyBorder="1">
      <alignment vertical="center"/>
    </xf>
    <xf numFmtId="3" fontId="3" fillId="0" borderId="0" xfId="6" applyNumberFormat="1">
      <alignment vertical="center"/>
    </xf>
    <xf numFmtId="0" fontId="3" fillId="0" borderId="0" xfId="8">
      <alignment vertical="center"/>
    </xf>
    <xf numFmtId="38" fontId="0" fillId="0" borderId="0" xfId="9" applyFont="1">
      <alignment vertical="center"/>
    </xf>
    <xf numFmtId="0" fontId="28" fillId="0" borderId="0" xfId="8" applyFont="1">
      <alignment vertical="center"/>
    </xf>
    <xf numFmtId="38" fontId="0" fillId="0" borderId="1" xfId="9" applyFont="1" applyBorder="1" applyAlignment="1">
      <alignment horizontal="center" vertical="center"/>
    </xf>
    <xf numFmtId="0" fontId="3" fillId="0" borderId="1" xfId="8" applyBorder="1">
      <alignment vertical="center"/>
    </xf>
    <xf numFmtId="38" fontId="0" fillId="11" borderId="1" xfId="9" applyFont="1" applyFill="1" applyBorder="1">
      <alignment vertical="center"/>
    </xf>
    <xf numFmtId="38" fontId="0" fillId="0" borderId="1" xfId="9" applyFont="1" applyBorder="1">
      <alignment vertical="center"/>
    </xf>
    <xf numFmtId="0" fontId="3" fillId="4" borderId="1" xfId="8" applyFill="1" applyBorder="1" applyAlignment="1">
      <alignment horizontal="center" vertical="center"/>
    </xf>
    <xf numFmtId="49" fontId="3" fillId="4" borderId="1" xfId="8" applyNumberFormat="1" applyFill="1" applyBorder="1" applyAlignment="1">
      <alignment horizontal="center" vertical="center"/>
    </xf>
    <xf numFmtId="38" fontId="0" fillId="4" borderId="1" xfId="9" applyFont="1" applyFill="1" applyBorder="1">
      <alignment vertical="center"/>
    </xf>
    <xf numFmtId="38" fontId="0" fillId="12" borderId="1" xfId="9" applyFont="1" applyFill="1" applyBorder="1">
      <alignment vertical="center"/>
    </xf>
    <xf numFmtId="0" fontId="3" fillId="0" borderId="1" xfId="8" applyBorder="1" applyAlignment="1">
      <alignment horizontal="center" vertical="center"/>
    </xf>
    <xf numFmtId="0" fontId="3" fillId="0" borderId="0" xfId="8" applyAlignment="1">
      <alignment horizontal="center" vertical="center"/>
    </xf>
    <xf numFmtId="38" fontId="0" fillId="0" borderId="0" xfId="9" applyFont="1" applyBorder="1">
      <alignment vertical="center"/>
    </xf>
    <xf numFmtId="0" fontId="3" fillId="0" borderId="0" xfId="8" applyAlignment="1">
      <alignment horizontal="left" vertical="center"/>
    </xf>
    <xf numFmtId="0" fontId="0" fillId="0" borderId="0" xfId="8" applyFont="1" applyAlignment="1">
      <alignment horizontal="center" vertical="center"/>
    </xf>
    <xf numFmtId="38" fontId="3" fillId="12" borderId="1" xfId="8" applyNumberFormat="1" applyFill="1" applyBorder="1">
      <alignment vertical="center"/>
    </xf>
    <xf numFmtId="38" fontId="3" fillId="0" borderId="1" xfId="8" applyNumberFormat="1" applyBorder="1">
      <alignment vertical="center"/>
    </xf>
    <xf numFmtId="38" fontId="3" fillId="7" borderId="1" xfId="8" applyNumberFormat="1" applyFill="1" applyBorder="1">
      <alignment vertical="center"/>
    </xf>
    <xf numFmtId="38" fontId="3" fillId="0" borderId="0" xfId="8" applyNumberFormat="1">
      <alignment vertical="center"/>
    </xf>
    <xf numFmtId="0" fontId="3" fillId="0" borderId="10" xfId="8" applyBorder="1" applyAlignment="1">
      <alignment horizontal="center" vertical="center"/>
    </xf>
    <xf numFmtId="38" fontId="3" fillId="0" borderId="6" xfId="8" applyNumberFormat="1" applyBorder="1">
      <alignment vertical="center"/>
    </xf>
    <xf numFmtId="0" fontId="3" fillId="0" borderId="1" xfId="8" applyBorder="1" applyAlignment="1">
      <alignment horizontal="left" vertical="center"/>
    </xf>
    <xf numFmtId="179" fontId="0" fillId="0" borderId="1" xfId="10" applyNumberFormat="1" applyFont="1" applyBorder="1">
      <alignment vertical="center"/>
    </xf>
    <xf numFmtId="179" fontId="0" fillId="0" borderId="10" xfId="10" applyNumberFormat="1" applyFont="1" applyBorder="1">
      <alignment vertical="center"/>
    </xf>
    <xf numFmtId="179" fontId="0" fillId="0" borderId="0" xfId="10" applyNumberFormat="1" applyFont="1" applyBorder="1">
      <alignment vertical="center"/>
    </xf>
    <xf numFmtId="38" fontId="0" fillId="0" borderId="0" xfId="9" applyFont="1" applyBorder="1" applyAlignment="1">
      <alignment horizontal="center" vertical="center"/>
    </xf>
    <xf numFmtId="0" fontId="3" fillId="0" borderId="13" xfId="8" applyBorder="1">
      <alignment vertical="center"/>
    </xf>
    <xf numFmtId="38" fontId="0" fillId="13" borderId="1" xfId="9" applyFont="1" applyFill="1" applyBorder="1">
      <alignment vertical="center"/>
    </xf>
    <xf numFmtId="0" fontId="3" fillId="9" borderId="0" xfId="8" applyFill="1" applyAlignment="1">
      <alignment horizontal="center" vertical="center"/>
    </xf>
    <xf numFmtId="0" fontId="3" fillId="9" borderId="1" xfId="8" applyFill="1" applyBorder="1" applyAlignment="1">
      <alignment horizontal="center" vertical="center"/>
    </xf>
    <xf numFmtId="38" fontId="0" fillId="0" borderId="1" xfId="9" applyFont="1" applyFill="1" applyBorder="1">
      <alignment vertical="center"/>
    </xf>
    <xf numFmtId="38" fontId="3" fillId="15" borderId="15" xfId="9" applyFont="1" applyFill="1" applyBorder="1">
      <alignment vertical="center"/>
    </xf>
    <xf numFmtId="0" fontId="30" fillId="0" borderId="14" xfId="8" applyFont="1" applyBorder="1" applyAlignment="1">
      <alignment horizontal="left" vertical="center"/>
    </xf>
    <xf numFmtId="0" fontId="3" fillId="16" borderId="1" xfId="8" applyFill="1" applyBorder="1" applyAlignment="1">
      <alignment horizontal="center" vertical="center"/>
    </xf>
    <xf numFmtId="0" fontId="3" fillId="16" borderId="0" xfId="8" applyFill="1">
      <alignment vertical="center"/>
    </xf>
    <xf numFmtId="0" fontId="3" fillId="16" borderId="1" xfId="8" applyFill="1" applyBorder="1">
      <alignment vertical="center"/>
    </xf>
    <xf numFmtId="38" fontId="3" fillId="16" borderId="1" xfId="8" applyNumberFormat="1" applyFill="1" applyBorder="1">
      <alignment vertical="center"/>
    </xf>
    <xf numFmtId="38" fontId="3" fillId="16" borderId="1" xfId="8" applyNumberFormat="1" applyFill="1" applyBorder="1" applyAlignment="1">
      <alignment horizontal="center" vertical="center"/>
    </xf>
    <xf numFmtId="38" fontId="31" fillId="0" borderId="0" xfId="9" applyFont="1">
      <alignment vertical="center"/>
    </xf>
    <xf numFmtId="38" fontId="0" fillId="17" borderId="1" xfId="9" applyFont="1" applyFill="1" applyBorder="1" applyAlignment="1">
      <alignment horizontal="center" vertical="center"/>
    </xf>
    <xf numFmtId="38" fontId="0" fillId="14" borderId="1" xfId="9" applyFont="1" applyFill="1" applyBorder="1" applyAlignment="1">
      <alignment horizontal="center" vertical="center"/>
    </xf>
    <xf numFmtId="38" fontId="0" fillId="9" borderId="1" xfId="9" applyFont="1" applyFill="1" applyBorder="1" applyAlignment="1">
      <alignment horizontal="center" vertical="center"/>
    </xf>
    <xf numFmtId="38" fontId="3" fillId="9" borderId="1" xfId="8" applyNumberFormat="1" applyFill="1" applyBorder="1" applyAlignment="1">
      <alignment horizontal="center" vertical="center"/>
    </xf>
    <xf numFmtId="38" fontId="0" fillId="18" borderId="1" xfId="9" applyFont="1" applyFill="1" applyBorder="1" applyAlignment="1">
      <alignment horizontal="center" vertical="center"/>
    </xf>
    <xf numFmtId="38" fontId="0" fillId="0" borderId="0" xfId="9" applyFont="1" applyFill="1" applyBorder="1">
      <alignment vertical="center"/>
    </xf>
    <xf numFmtId="38" fontId="28" fillId="0" borderId="0" xfId="9" applyFont="1" applyFill="1" applyBorder="1">
      <alignment vertical="center"/>
    </xf>
    <xf numFmtId="38" fontId="0" fillId="19" borderId="0" xfId="9" applyFont="1" applyFill="1">
      <alignment vertical="center"/>
    </xf>
    <xf numFmtId="38" fontId="28" fillId="20" borderId="0" xfId="9" applyFont="1" applyFill="1">
      <alignment vertical="center"/>
    </xf>
    <xf numFmtId="38" fontId="28" fillId="0" borderId="0" xfId="9" applyFont="1">
      <alignment vertical="center"/>
    </xf>
    <xf numFmtId="38" fontId="0" fillId="12" borderId="0" xfId="9" applyFont="1" applyFill="1">
      <alignment vertical="center"/>
    </xf>
    <xf numFmtId="38" fontId="0" fillId="21" borderId="1" xfId="9" applyFont="1" applyFill="1" applyBorder="1">
      <alignment vertical="center"/>
    </xf>
    <xf numFmtId="0" fontId="2" fillId="0" borderId="0" xfId="11">
      <alignment vertical="center"/>
    </xf>
    <xf numFmtId="38" fontId="0" fillId="9" borderId="1" xfId="12" applyFont="1" applyFill="1" applyBorder="1" applyAlignment="1">
      <alignment horizontal="center" vertical="center"/>
    </xf>
    <xf numFmtId="38" fontId="0" fillId="0" borderId="1" xfId="12" applyFont="1" applyBorder="1">
      <alignment vertical="center"/>
    </xf>
    <xf numFmtId="38" fontId="0" fillId="21" borderId="1" xfId="12" applyFont="1" applyFill="1" applyBorder="1">
      <alignment vertical="center"/>
    </xf>
    <xf numFmtId="38" fontId="0" fillId="4" borderId="1" xfId="12" applyFont="1" applyFill="1" applyBorder="1" applyAlignment="1">
      <alignment horizontal="center" vertical="center"/>
    </xf>
    <xf numFmtId="0" fontId="2" fillId="0" borderId="1" xfId="11" applyBorder="1">
      <alignment vertical="center"/>
    </xf>
    <xf numFmtId="176" fontId="2" fillId="0" borderId="1" xfId="11" applyNumberFormat="1" applyBorder="1">
      <alignment vertical="center"/>
    </xf>
    <xf numFmtId="38" fontId="0" fillId="0" borderId="0" xfId="12" applyFont="1">
      <alignment vertical="center"/>
    </xf>
    <xf numFmtId="38" fontId="0" fillId="0" borderId="1" xfId="12" applyFont="1" applyBorder="1" applyAlignment="1">
      <alignment horizontal="left" vertical="center"/>
    </xf>
    <xf numFmtId="38" fontId="0" fillId="0" borderId="1" xfId="12" applyFont="1" applyBorder="1" applyAlignment="1">
      <alignment horizontal="center" vertical="center"/>
    </xf>
    <xf numFmtId="38" fontId="0" fillId="0" borderId="1" xfId="12" applyFont="1" applyBorder="1" applyAlignment="1">
      <alignment horizontal="right" vertical="center"/>
    </xf>
    <xf numFmtId="38" fontId="0" fillId="21" borderId="1" xfId="12" applyFont="1" applyFill="1" applyBorder="1" applyAlignment="1">
      <alignment horizontal="center" vertical="center"/>
    </xf>
    <xf numFmtId="38" fontId="33" fillId="0" borderId="1" xfId="12" applyFont="1" applyBorder="1" applyAlignment="1">
      <alignment horizontal="left" vertical="center"/>
    </xf>
    <xf numFmtId="38" fontId="2" fillId="0" borderId="0" xfId="11" applyNumberFormat="1">
      <alignment vertical="center"/>
    </xf>
    <xf numFmtId="38" fontId="2" fillId="0" borderId="1" xfId="11" applyNumberFormat="1" applyBorder="1">
      <alignment vertical="center"/>
    </xf>
    <xf numFmtId="38" fontId="0" fillId="21" borderId="0" xfId="12" applyFont="1" applyFill="1" applyBorder="1" applyAlignment="1">
      <alignment horizontal="center" vertical="center"/>
    </xf>
    <xf numFmtId="38" fontId="0" fillId="21" borderId="0" xfId="12" applyFont="1" applyFill="1" applyBorder="1">
      <alignment vertical="center"/>
    </xf>
    <xf numFmtId="0" fontId="34" fillId="0" borderId="0" xfId="11" applyFont="1">
      <alignment vertical="center"/>
    </xf>
    <xf numFmtId="38" fontId="0" fillId="4" borderId="1" xfId="12" applyFont="1" applyFill="1" applyBorder="1">
      <alignment vertical="center"/>
    </xf>
    <xf numFmtId="38" fontId="0" fillId="4" borderId="1" xfId="12" applyFont="1" applyFill="1" applyBorder="1" applyAlignment="1">
      <alignment horizontal="right" vertical="center"/>
    </xf>
    <xf numFmtId="0" fontId="7" fillId="0" borderId="0" xfId="8" applyFont="1" applyAlignment="1">
      <alignment horizontal="center" vertical="center"/>
    </xf>
    <xf numFmtId="38" fontId="7" fillId="0" borderId="1" xfId="9" applyFont="1" applyBorder="1" applyAlignment="1">
      <alignment horizontal="center" vertical="center"/>
    </xf>
    <xf numFmtId="38" fontId="35" fillId="0" borderId="0" xfId="9" applyFont="1">
      <alignment vertical="center"/>
    </xf>
    <xf numFmtId="38" fontId="3" fillId="0" borderId="0" xfId="6" applyNumberFormat="1">
      <alignment vertical="center"/>
    </xf>
    <xf numFmtId="3" fontId="2" fillId="0" borderId="0" xfId="11" applyNumberFormat="1">
      <alignment vertical="center"/>
    </xf>
    <xf numFmtId="0" fontId="0" fillId="0" borderId="1" xfId="0" applyBorder="1"/>
    <xf numFmtId="38" fontId="0" fillId="0" borderId="0" xfId="1" applyFont="1" applyAlignment="1"/>
    <xf numFmtId="176" fontId="0" fillId="4" borderId="1" xfId="12" applyNumberFormat="1" applyFont="1" applyFill="1" applyBorder="1" applyAlignment="1">
      <alignment horizontal="center" vertical="center" shrinkToFit="1"/>
    </xf>
    <xf numFmtId="176" fontId="0" fillId="4" borderId="1" xfId="1" applyNumberFormat="1" applyFont="1" applyFill="1" applyBorder="1" applyAlignment="1">
      <alignment horizontal="center" vertical="center" shrinkToFit="1"/>
    </xf>
    <xf numFmtId="176" fontId="0" fillId="0" borderId="1" xfId="1" applyNumberFormat="1" applyFont="1" applyBorder="1" applyAlignment="1"/>
    <xf numFmtId="176" fontId="0" fillId="0" borderId="1" xfId="0" applyNumberFormat="1" applyBorder="1"/>
    <xf numFmtId="176" fontId="0" fillId="0" borderId="0" xfId="1" applyNumberFormat="1" applyFont="1" applyAlignment="1"/>
    <xf numFmtId="176" fontId="0" fillId="0" borderId="0" xfId="0" applyNumberFormat="1"/>
    <xf numFmtId="38" fontId="0" fillId="4" borderId="1" xfId="9" applyFont="1" applyFill="1" applyBorder="1" applyAlignment="1">
      <alignment horizontal="center" vertical="center"/>
    </xf>
    <xf numFmtId="0" fontId="0" fillId="4" borderId="1" xfId="0" applyFill="1" applyBorder="1" applyAlignment="1">
      <alignment horizontal="center"/>
    </xf>
    <xf numFmtId="38" fontId="0" fillId="4" borderId="1" xfId="1" applyFont="1" applyFill="1" applyBorder="1" applyAlignment="1">
      <alignment horizontal="center"/>
    </xf>
    <xf numFmtId="38" fontId="0" fillId="0" borderId="1" xfId="1" applyFont="1" applyBorder="1" applyAlignment="1"/>
    <xf numFmtId="38" fontId="0" fillId="4" borderId="1" xfId="7" applyFont="1" applyFill="1" applyBorder="1" applyAlignment="1">
      <alignment horizontal="center" vertical="center"/>
    </xf>
    <xf numFmtId="3" fontId="6" fillId="0" borderId="0" xfId="0" applyNumberFormat="1" applyFont="1" applyAlignment="1">
      <alignment vertical="center"/>
    </xf>
    <xf numFmtId="176" fontId="0" fillId="0" borderId="1" xfId="7" applyNumberFormat="1" applyFont="1" applyFill="1" applyBorder="1" applyAlignment="1">
      <alignment horizontal="right" vertical="center"/>
    </xf>
    <xf numFmtId="176" fontId="0" fillId="0" borderId="1" xfId="7" applyNumberFormat="1" applyFont="1" applyBorder="1" applyAlignment="1">
      <alignment horizontal="right" vertical="center"/>
    </xf>
    <xf numFmtId="176" fontId="23" fillId="0" borderId="1" xfId="0" applyNumberFormat="1" applyFont="1" applyBorder="1" applyAlignment="1">
      <alignment horizontal="right" vertical="center"/>
    </xf>
    <xf numFmtId="3" fontId="34" fillId="0" borderId="0" xfId="0" applyNumberFormat="1" applyFont="1" applyAlignment="1">
      <alignment vertical="center"/>
    </xf>
    <xf numFmtId="38" fontId="0" fillId="0" borderId="1" xfId="7" applyFont="1" applyFill="1" applyBorder="1" applyAlignment="1">
      <alignment horizontal="left" vertical="center"/>
    </xf>
    <xf numFmtId="176" fontId="6" fillId="3" borderId="1" xfId="0" applyNumberFormat="1" applyFont="1" applyFill="1" applyBorder="1" applyAlignment="1">
      <alignment horizontal="right" vertical="center"/>
    </xf>
    <xf numFmtId="176" fontId="23" fillId="3" borderId="1" xfId="0" applyNumberFormat="1" applyFont="1" applyFill="1" applyBorder="1" applyAlignment="1">
      <alignment horizontal="right" vertical="center"/>
    </xf>
    <xf numFmtId="3" fontId="6" fillId="3" borderId="1" xfId="0" applyNumberFormat="1" applyFont="1" applyFill="1" applyBorder="1" applyAlignment="1">
      <alignment horizontal="right" vertical="center"/>
    </xf>
    <xf numFmtId="176" fontId="6" fillId="0" borderId="1" xfId="0" applyNumberFormat="1" applyFont="1" applyBorder="1"/>
    <xf numFmtId="176" fontId="16" fillId="3" borderId="1" xfId="1" applyNumberFormat="1" applyFont="1" applyFill="1" applyBorder="1" applyAlignment="1">
      <alignment vertical="center"/>
    </xf>
    <xf numFmtId="176" fontId="16" fillId="3" borderId="7" xfId="1" applyNumberFormat="1" applyFont="1" applyFill="1" applyBorder="1">
      <alignment vertical="center"/>
    </xf>
    <xf numFmtId="176" fontId="25" fillId="3" borderId="1" xfId="0" applyNumberFormat="1" applyFont="1" applyFill="1" applyBorder="1" applyAlignment="1">
      <alignment horizontal="right" vertical="center"/>
    </xf>
    <xf numFmtId="3" fontId="4" fillId="0" borderId="0" xfId="0" applyNumberFormat="1" applyFont="1" applyAlignment="1">
      <alignment vertical="center"/>
    </xf>
    <xf numFmtId="176" fontId="6" fillId="3" borderId="7" xfId="0" applyNumberFormat="1" applyFont="1" applyFill="1" applyBorder="1" applyAlignment="1">
      <alignment horizontal="right" vertical="center"/>
    </xf>
    <xf numFmtId="0" fontId="39" fillId="0" borderId="0" xfId="0" applyFont="1" applyAlignment="1">
      <alignment vertical="center"/>
    </xf>
    <xf numFmtId="3" fontId="40" fillId="0" borderId="0" xfId="0" applyNumberFormat="1" applyFont="1"/>
    <xf numFmtId="176" fontId="6" fillId="3" borderId="8" xfId="0" applyNumberFormat="1" applyFont="1" applyFill="1" applyBorder="1" applyAlignment="1">
      <alignment horizontal="right" vertical="center"/>
    </xf>
    <xf numFmtId="3" fontId="6" fillId="0" borderId="0" xfId="0" applyNumberFormat="1" applyFont="1" applyAlignment="1">
      <alignment horizontal="left"/>
    </xf>
    <xf numFmtId="3" fontId="6" fillId="0" borderId="0" xfId="0" applyNumberFormat="1" applyFont="1" applyAlignment="1">
      <alignment horizontal="center"/>
    </xf>
    <xf numFmtId="0" fontId="0" fillId="22" borderId="0" xfId="0" applyFill="1" applyAlignment="1">
      <alignment shrinkToFit="1"/>
    </xf>
    <xf numFmtId="3" fontId="23" fillId="23" borderId="0" xfId="0" applyNumberFormat="1" applyFont="1" applyFill="1"/>
    <xf numFmtId="3" fontId="23" fillId="24" borderId="0" xfId="0" applyNumberFormat="1" applyFont="1" applyFill="1"/>
    <xf numFmtId="3" fontId="23" fillId="12" borderId="0" xfId="0" applyNumberFormat="1" applyFont="1" applyFill="1"/>
    <xf numFmtId="176" fontId="22" fillId="0" borderId="1" xfId="0" applyNumberFormat="1" applyFont="1" applyFill="1" applyBorder="1" applyAlignment="1">
      <alignment horizontal="right" vertical="center"/>
    </xf>
    <xf numFmtId="176" fontId="36" fillId="0" borderId="1" xfId="0" applyNumberFormat="1" applyFont="1" applyFill="1" applyBorder="1" applyAlignment="1">
      <alignment horizontal="right" vertical="center"/>
    </xf>
    <xf numFmtId="38" fontId="0" fillId="9" borderId="4" xfId="12" applyFont="1" applyFill="1" applyBorder="1" applyAlignment="1">
      <alignment horizontal="center" vertical="center"/>
    </xf>
    <xf numFmtId="38" fontId="0" fillId="9" borderId="7" xfId="12" applyFont="1" applyFill="1" applyBorder="1" applyAlignment="1">
      <alignment horizontal="center" vertical="center"/>
    </xf>
    <xf numFmtId="38" fontId="0" fillId="9" borderId="1" xfId="12" applyFont="1" applyFill="1" applyBorder="1" applyAlignment="1">
      <alignment horizontal="center" vertical="center"/>
    </xf>
    <xf numFmtId="38" fontId="0" fillId="21" borderId="1" xfId="12" applyFont="1" applyFill="1" applyBorder="1" applyAlignment="1">
      <alignment horizontal="center" vertical="center"/>
    </xf>
    <xf numFmtId="38" fontId="0" fillId="4" borderId="1" xfId="12" applyFont="1" applyFill="1" applyBorder="1" applyAlignment="1">
      <alignment horizontal="center" vertical="center"/>
    </xf>
    <xf numFmtId="38" fontId="0" fillId="9" borderId="2" xfId="12" applyFont="1" applyFill="1" applyBorder="1" applyAlignment="1">
      <alignment horizontal="center" vertical="center"/>
    </xf>
    <xf numFmtId="38" fontId="0" fillId="9" borderId="11" xfId="12" applyFont="1" applyFill="1" applyBorder="1" applyAlignment="1">
      <alignment horizontal="center" vertical="center"/>
    </xf>
    <xf numFmtId="0" fontId="2" fillId="0" borderId="1" xfId="11" applyBorder="1" applyAlignment="1">
      <alignment horizontal="center" vertical="center"/>
    </xf>
    <xf numFmtId="0" fontId="0" fillId="0" borderId="4" xfId="0" applyBorder="1" applyAlignment="1">
      <alignment horizontal="center"/>
    </xf>
    <xf numFmtId="0" fontId="0" fillId="0" borderId="7" xfId="0" applyBorder="1" applyAlignment="1">
      <alignment horizontal="center"/>
    </xf>
    <xf numFmtId="38" fontId="0" fillId="4" borderId="1" xfId="12" applyFont="1" applyFill="1" applyBorder="1" applyAlignment="1">
      <alignment horizontal="center" vertical="center" shrinkToFit="1"/>
    </xf>
    <xf numFmtId="176" fontId="0" fillId="4" borderId="1" xfId="1" applyNumberFormat="1" applyFont="1" applyFill="1" applyBorder="1" applyAlignment="1">
      <alignment horizontal="center" vertical="center" shrinkToFit="1"/>
    </xf>
    <xf numFmtId="176" fontId="0" fillId="4" borderId="1" xfId="12" applyNumberFormat="1" applyFont="1" applyFill="1" applyBorder="1" applyAlignment="1">
      <alignment horizontal="center" vertical="center" shrinkToFit="1"/>
    </xf>
    <xf numFmtId="38" fontId="0" fillId="4" borderId="1" xfId="7" applyFont="1" applyFill="1" applyBorder="1" applyAlignment="1">
      <alignment horizontal="center" vertical="center"/>
    </xf>
    <xf numFmtId="3" fontId="6" fillId="2" borderId="1" xfId="0" applyNumberFormat="1" applyFont="1" applyFill="1" applyBorder="1" applyAlignment="1">
      <alignment horizontal="center" vertical="center"/>
    </xf>
    <xf numFmtId="3" fontId="6" fillId="2" borderId="1" xfId="0" applyNumberFormat="1" applyFont="1" applyFill="1" applyBorder="1" applyAlignment="1">
      <alignment horizontal="center" vertical="center" wrapText="1"/>
    </xf>
    <xf numFmtId="38" fontId="0" fillId="4" borderId="1" xfId="9" applyFont="1" applyFill="1" applyBorder="1" applyAlignment="1">
      <alignment horizontal="center" vertical="center"/>
    </xf>
    <xf numFmtId="38" fontId="0" fillId="0" borderId="1" xfId="9" applyFont="1" applyBorder="1" applyAlignment="1">
      <alignment horizontal="center" vertical="center"/>
    </xf>
    <xf numFmtId="38" fontId="0" fillId="0" borderId="4" xfId="9" applyFont="1" applyBorder="1" applyAlignment="1">
      <alignment horizontal="center" vertical="center"/>
    </xf>
    <xf numFmtId="38" fontId="0" fillId="0" borderId="7" xfId="9" applyFont="1" applyBorder="1" applyAlignment="1">
      <alignment horizontal="center" vertical="center"/>
    </xf>
    <xf numFmtId="49" fontId="3" fillId="4" borderId="1" xfId="8" applyNumberFormat="1" applyFill="1" applyBorder="1" applyAlignment="1">
      <alignment horizontal="center" vertical="center"/>
    </xf>
    <xf numFmtId="0" fontId="3" fillId="4" borderId="1" xfId="8" applyFill="1" applyBorder="1" applyAlignment="1">
      <alignment horizontal="center" vertical="center"/>
    </xf>
    <xf numFmtId="0" fontId="3" fillId="0" borderId="1" xfId="8" applyBorder="1" applyAlignment="1">
      <alignment horizontal="center" vertical="center"/>
    </xf>
    <xf numFmtId="0" fontId="3" fillId="0" borderId="1" xfId="8" applyBorder="1" applyAlignment="1">
      <alignment horizontal="center" vertical="center" wrapText="1"/>
    </xf>
    <xf numFmtId="0" fontId="3" fillId="0" borderId="2" xfId="8" applyBorder="1" applyAlignment="1">
      <alignment horizontal="center" vertical="center"/>
    </xf>
    <xf numFmtId="0" fontId="3" fillId="0" borderId="11" xfId="8" applyBorder="1" applyAlignment="1">
      <alignment horizontal="center" vertical="center"/>
    </xf>
    <xf numFmtId="49" fontId="3" fillId="4" borderId="2" xfId="8" applyNumberFormat="1" applyFill="1" applyBorder="1" applyAlignment="1">
      <alignment horizontal="center" vertical="center"/>
    </xf>
    <xf numFmtId="49" fontId="3" fillId="4" borderId="11" xfId="8" applyNumberFormat="1" applyFill="1" applyBorder="1" applyAlignment="1">
      <alignment horizontal="center" vertical="center"/>
    </xf>
    <xf numFmtId="0" fontId="3" fillId="0" borderId="4" xfId="8" applyBorder="1" applyAlignment="1">
      <alignment horizontal="center" vertical="center"/>
    </xf>
    <xf numFmtId="0" fontId="3" fillId="0" borderId="7" xfId="8" applyBorder="1" applyAlignment="1">
      <alignment horizontal="center" vertical="center"/>
    </xf>
    <xf numFmtId="0" fontId="3" fillId="0" borderId="6" xfId="8" applyBorder="1" applyAlignment="1">
      <alignment horizontal="center" vertical="center"/>
    </xf>
    <xf numFmtId="0" fontId="3" fillId="0" borderId="12" xfId="8" applyBorder="1" applyAlignment="1">
      <alignment horizontal="left" vertical="center"/>
    </xf>
    <xf numFmtId="49" fontId="3" fillId="4" borderId="14" xfId="8" applyNumberFormat="1" applyFill="1" applyBorder="1" applyAlignment="1">
      <alignment horizontal="center" vertical="center"/>
    </xf>
    <xf numFmtId="0" fontId="0" fillId="4" borderId="2" xfId="8" applyFont="1" applyFill="1" applyBorder="1" applyAlignment="1">
      <alignment horizontal="center" vertical="center"/>
    </xf>
    <xf numFmtId="0" fontId="3" fillId="4" borderId="11" xfId="8" applyFill="1" applyBorder="1" applyAlignment="1">
      <alignment horizontal="center" vertical="center"/>
    </xf>
    <xf numFmtId="176" fontId="6" fillId="2" borderId="4" xfId="0" applyNumberFormat="1" applyFont="1" applyFill="1" applyBorder="1" applyAlignment="1">
      <alignment horizontal="center" vertical="center"/>
    </xf>
    <xf numFmtId="176" fontId="6" fillId="2" borderId="1" xfId="0" applyNumberFormat="1" applyFont="1" applyFill="1" applyBorder="1" applyAlignment="1">
      <alignment horizontal="center" vertical="center"/>
    </xf>
    <xf numFmtId="176" fontId="6" fillId="2" borderId="1" xfId="0" applyNumberFormat="1" applyFont="1" applyFill="1" applyBorder="1" applyAlignment="1">
      <alignment horizontal="center" vertical="center" wrapText="1"/>
    </xf>
    <xf numFmtId="0" fontId="3" fillId="16" borderId="1" xfId="8" applyFill="1" applyBorder="1" applyAlignment="1">
      <alignment horizontal="center" vertical="center"/>
    </xf>
    <xf numFmtId="0" fontId="3" fillId="14" borderId="4" xfId="8" applyFill="1" applyBorder="1" applyAlignment="1">
      <alignment horizontal="center" vertical="center"/>
    </xf>
    <xf numFmtId="0" fontId="3" fillId="14" borderId="7" xfId="8" applyFill="1" applyBorder="1" applyAlignment="1">
      <alignment horizontal="center" vertical="center"/>
    </xf>
    <xf numFmtId="0" fontId="2" fillId="14" borderId="4" xfId="8" applyFont="1" applyFill="1" applyBorder="1" applyAlignment="1">
      <alignment horizontal="center" vertical="center"/>
    </xf>
    <xf numFmtId="3" fontId="23" fillId="0" borderId="1" xfId="0" applyNumberFormat="1" applyFont="1" applyBorder="1" applyAlignment="1">
      <alignment horizontal="left" vertical="center"/>
    </xf>
    <xf numFmtId="3" fontId="23" fillId="0" borderId="1" xfId="0" applyNumberFormat="1" applyFont="1" applyBorder="1" applyAlignment="1">
      <alignment vertical="center"/>
    </xf>
    <xf numFmtId="3" fontId="23" fillId="0" borderId="4" xfId="0" applyNumberFormat="1" applyFont="1" applyBorder="1" applyAlignment="1">
      <alignment horizontal="center" vertical="center"/>
    </xf>
    <xf numFmtId="3" fontId="23" fillId="0" borderId="7" xfId="0" applyNumberFormat="1" applyFont="1" applyBorder="1" applyAlignment="1">
      <alignment horizontal="center" vertical="center"/>
    </xf>
    <xf numFmtId="3" fontId="23" fillId="0" borderId="1" xfId="0" applyNumberFormat="1" applyFont="1" applyBorder="1" applyAlignment="1">
      <alignment horizontal="center" vertical="center" wrapText="1"/>
    </xf>
    <xf numFmtId="3" fontId="23" fillId="0" borderId="1" xfId="0" applyNumberFormat="1" applyFont="1" applyBorder="1" applyAlignment="1">
      <alignment horizontal="center" vertical="center"/>
    </xf>
    <xf numFmtId="3" fontId="23" fillId="0" borderId="1" xfId="0" applyNumberFormat="1" applyFont="1" applyBorder="1" applyAlignment="1">
      <alignment horizontal="right" vertical="center"/>
    </xf>
    <xf numFmtId="3" fontId="23" fillId="2" borderId="1" xfId="0" applyNumberFormat="1" applyFont="1" applyFill="1" applyBorder="1" applyAlignment="1">
      <alignment horizontal="center" vertical="center"/>
    </xf>
    <xf numFmtId="3" fontId="4" fillId="0" borderId="0" xfId="0" applyNumberFormat="1" applyFont="1" applyAlignment="1">
      <alignment horizontal="center" vertical="center"/>
    </xf>
    <xf numFmtId="3" fontId="0" fillId="0" borderId="0" xfId="0" applyNumberFormat="1" applyAlignment="1">
      <alignment vertical="center"/>
    </xf>
    <xf numFmtId="3" fontId="21" fillId="2" borderId="8" xfId="0" applyNumberFormat="1" applyFont="1" applyFill="1" applyBorder="1" applyAlignment="1">
      <alignment horizontal="center" vertical="center"/>
    </xf>
    <xf numFmtId="3" fontId="21" fillId="0" borderId="9" xfId="0" applyNumberFormat="1" applyFont="1" applyBorder="1" applyAlignment="1">
      <alignment vertical="center"/>
    </xf>
    <xf numFmtId="3" fontId="21" fillId="2" borderId="1" xfId="0" applyNumberFormat="1" applyFont="1" applyFill="1" applyBorder="1" applyAlignment="1">
      <alignment horizontal="center" vertical="center"/>
    </xf>
    <xf numFmtId="3" fontId="21" fillId="0" borderId="3" xfId="0" applyNumberFormat="1" applyFont="1" applyBorder="1" applyAlignment="1">
      <alignment vertical="center"/>
    </xf>
    <xf numFmtId="3" fontId="4" fillId="0" borderId="0" xfId="0" applyNumberFormat="1" applyFont="1" applyAlignment="1">
      <alignment horizontal="left" vertical="center"/>
    </xf>
    <xf numFmtId="3" fontId="0" fillId="0" borderId="0" xfId="0" applyNumberFormat="1" applyAlignment="1">
      <alignment horizontal="left" vertical="center"/>
    </xf>
  </cellXfs>
  <cellStyles count="21">
    <cellStyle name="パーセント 2" xfId="10" xr:uid="{00000000-0005-0000-0000-000000000000}"/>
    <cellStyle name="桁区切り" xfId="1" builtinId="6"/>
    <cellStyle name="桁区切り 2" xfId="5" xr:uid="{00000000-0005-0000-0000-000002000000}"/>
    <cellStyle name="桁区切り 2 2" xfId="9" xr:uid="{00000000-0005-0000-0000-000003000000}"/>
    <cellStyle name="桁区切り 2 3" xfId="15" xr:uid="{BE2EB650-AC52-4741-8126-3BC8A2174722}"/>
    <cellStyle name="桁区切り 3" xfId="7" xr:uid="{00000000-0005-0000-0000-000004000000}"/>
    <cellStyle name="桁区切り 4" xfId="12" xr:uid="{00000000-0005-0000-0000-000005000000}"/>
    <cellStyle name="通貨 2" xfId="16" xr:uid="{87CE5304-4CBC-414E-BACB-D7D9299EECA2}"/>
    <cellStyle name="標準" xfId="0" builtinId="0"/>
    <cellStyle name="標準 2" xfId="2" xr:uid="{00000000-0005-0000-0000-000007000000}"/>
    <cellStyle name="標準 2 2" xfId="3" xr:uid="{00000000-0005-0000-0000-000008000000}"/>
    <cellStyle name="標準 2 2 2" xfId="8" xr:uid="{00000000-0005-0000-0000-000009000000}"/>
    <cellStyle name="標準 2 2 2 2" xfId="18" xr:uid="{B0E504A7-AF19-43C4-88F6-B8F665A80AEE}"/>
    <cellStyle name="標準 2 2 3" xfId="17" xr:uid="{413DE3B3-46CA-4C2D-BF78-DE6CB212B93D}"/>
    <cellStyle name="標準 2 3" xfId="4" xr:uid="{00000000-0005-0000-0000-00000A000000}"/>
    <cellStyle name="標準 2 3 2" xfId="19" xr:uid="{6D37DE01-1D02-4204-B025-7AB6DD74345F}"/>
    <cellStyle name="標準 2 4" xfId="13" xr:uid="{9564EE32-665B-446B-8DF8-AC30B71C90BF}"/>
    <cellStyle name="標準 3" xfId="6" xr:uid="{00000000-0005-0000-0000-00000B000000}"/>
    <cellStyle name="標準 3 2" xfId="20" xr:uid="{6ABAF228-ACBF-43E1-8324-DF48692A5F4B}"/>
    <cellStyle name="標準 4" xfId="11" xr:uid="{00000000-0005-0000-0000-00000C000000}"/>
    <cellStyle name="標準 5" xfId="14" xr:uid="{EBA3D1C5-D0A7-4F88-8EB1-49411CE261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56444</xdr:colOff>
      <xdr:row>10</xdr:row>
      <xdr:rowOff>91722</xdr:rowOff>
    </xdr:from>
    <xdr:to>
      <xdr:col>8</xdr:col>
      <xdr:colOff>578556</xdr:colOff>
      <xdr:row>19</xdr:row>
      <xdr:rowOff>0</xdr:rowOff>
    </xdr:to>
    <xdr:sp macro="" textlink="">
      <xdr:nvSpPr>
        <xdr:cNvPr id="2" name="四角形: 角を丸くする 1">
          <a:extLst>
            <a:ext uri="{FF2B5EF4-FFF2-40B4-BE49-F238E27FC236}">
              <a16:creationId xmlns:a16="http://schemas.microsoft.com/office/drawing/2014/main" id="{DE36BFA3-11E5-7706-2060-B4B96D38CF47}"/>
            </a:ext>
          </a:extLst>
        </xdr:cNvPr>
        <xdr:cNvSpPr/>
      </xdr:nvSpPr>
      <xdr:spPr>
        <a:xfrm>
          <a:off x="6237111" y="1813278"/>
          <a:ext cx="2384778" cy="2137833"/>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長期延滞債権の内訳を記載</a:t>
          </a:r>
          <a:endParaRPr kumimoji="1" lang="en-US" altLang="ja-JP" sz="1100">
            <a:solidFill>
              <a:schemeClr val="tx1"/>
            </a:solidFill>
          </a:endParaRPr>
        </a:p>
        <a:p>
          <a:pPr algn="l"/>
          <a:r>
            <a:rPr kumimoji="1" lang="ja-JP" altLang="en-US" sz="1100">
              <a:solidFill>
                <a:schemeClr val="tx1"/>
              </a:solidFill>
            </a:rPr>
            <a:t>決算整理フォーマットにありますので、項目の追加は任意に追加等をしてください。</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b="1">
              <a:solidFill>
                <a:schemeClr val="tx1"/>
              </a:solidFill>
            </a:rPr>
            <a:t>最終的な合計が連結精算表上の長期延滞債権または徴収不能引当金（固定）と合致すれば</a:t>
          </a:r>
          <a:r>
            <a:rPr kumimoji="1" lang="en-US" altLang="ja-JP" sz="1100" b="1">
              <a:solidFill>
                <a:schemeClr val="tx1"/>
              </a:solidFill>
            </a:rPr>
            <a:t>OK</a:t>
          </a:r>
          <a:endParaRPr kumimoji="1" lang="ja-JP" altLang="en-US" sz="11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261054</xdr:colOff>
      <xdr:row>9</xdr:row>
      <xdr:rowOff>162278</xdr:rowOff>
    </xdr:from>
    <xdr:to>
      <xdr:col>8</xdr:col>
      <xdr:colOff>162277</xdr:colOff>
      <xdr:row>19</xdr:row>
      <xdr:rowOff>42333</xdr:rowOff>
    </xdr:to>
    <xdr:sp macro="" textlink="">
      <xdr:nvSpPr>
        <xdr:cNvPr id="2" name="四角形: 角を丸くする 1">
          <a:extLst>
            <a:ext uri="{FF2B5EF4-FFF2-40B4-BE49-F238E27FC236}">
              <a16:creationId xmlns:a16="http://schemas.microsoft.com/office/drawing/2014/main" id="{2F0B9A2D-C0D4-4EDF-B25E-180966CCF945}"/>
            </a:ext>
          </a:extLst>
        </xdr:cNvPr>
        <xdr:cNvSpPr/>
      </xdr:nvSpPr>
      <xdr:spPr>
        <a:xfrm>
          <a:off x="5820832" y="2109611"/>
          <a:ext cx="2384778" cy="2137833"/>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未収金の内訳を記載</a:t>
          </a:r>
          <a:endParaRPr kumimoji="1" lang="en-US" altLang="ja-JP" sz="1100">
            <a:solidFill>
              <a:schemeClr val="tx1"/>
            </a:solidFill>
          </a:endParaRPr>
        </a:p>
        <a:p>
          <a:pPr algn="l"/>
          <a:r>
            <a:rPr kumimoji="1" lang="ja-JP" altLang="en-US" sz="1100">
              <a:solidFill>
                <a:schemeClr val="tx1"/>
              </a:solidFill>
            </a:rPr>
            <a:t>決算整理フォーマットにありますので、項目の追加は任意に追加等をしてください。</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b="1">
              <a:solidFill>
                <a:schemeClr val="tx1"/>
              </a:solidFill>
            </a:rPr>
            <a:t>最終的な合計が連結精算表上の未収金または徴収不能引当金（流動）と合致すれば</a:t>
          </a:r>
          <a:r>
            <a:rPr kumimoji="1" lang="en-US" altLang="ja-JP" sz="1100" b="1">
              <a:solidFill>
                <a:schemeClr val="tx1"/>
              </a:solidFill>
            </a:rPr>
            <a:t>OK</a:t>
          </a:r>
          <a:endParaRPr kumimoji="1" lang="ja-JP" altLang="en-US" sz="1100" b="1">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7937</xdr:colOff>
      <xdr:row>16</xdr:row>
      <xdr:rowOff>127001</xdr:rowOff>
    </xdr:from>
    <xdr:to>
      <xdr:col>4</xdr:col>
      <xdr:colOff>932215</xdr:colOff>
      <xdr:row>24</xdr:row>
      <xdr:rowOff>1</xdr:rowOff>
    </xdr:to>
    <xdr:sp macro="" textlink="">
      <xdr:nvSpPr>
        <xdr:cNvPr id="2" name="四角形: 角を丸くする 1">
          <a:extLst>
            <a:ext uri="{FF2B5EF4-FFF2-40B4-BE49-F238E27FC236}">
              <a16:creationId xmlns:a16="http://schemas.microsoft.com/office/drawing/2014/main" id="{8947CBF4-5B8A-456F-8A64-1B85247D111F}"/>
            </a:ext>
          </a:extLst>
        </xdr:cNvPr>
        <xdr:cNvSpPr/>
      </xdr:nvSpPr>
      <xdr:spPr>
        <a:xfrm>
          <a:off x="4246562" y="3508376"/>
          <a:ext cx="2384778" cy="1016000"/>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chemeClr val="tx1"/>
              </a:solidFill>
            </a:rPr>
            <a:t>システムより残高試算表を排出しやほうが効率よいです。</a:t>
          </a:r>
          <a:endParaRPr kumimoji="1" lang="ja-JP" altLang="en-US" sz="1100" b="1">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410DA3E\share\&#20844;&#20250;&#35336;\&#65296;&#65303;&#25993;&#34276;\&#27934;&#29242;&#28246;&#30010;\2017\&#38283;&#22987;&#12381;&#12398;&#20182;&#36039;&#29987;&#36000;&#20661;&#12527;&#12540;&#12463;&#12471;&#12540;&#124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次"/>
      <sheetName val="ワークシートご利用にあたっての注意事項"/>
      <sheetName val="入力シート記入例"/>
      <sheetName val="入力シート"/>
      <sheetName val="CSV"/>
      <sheetName val="会計マスタ"/>
      <sheetName val="勘定科目マスタ"/>
    </sheetNames>
    <sheetDataSet>
      <sheetData sheetId="0"/>
      <sheetData sheetId="1"/>
      <sheetData sheetId="2"/>
      <sheetData sheetId="3"/>
      <sheetData sheetId="4"/>
      <sheetData sheetId="5"/>
      <sheetData sheetId="6">
        <row r="1">
          <cell r="E1">
            <v>0</v>
          </cell>
        </row>
        <row r="2">
          <cell r="B2" t="str">
            <v>勘定科目Dropdown</v>
          </cell>
          <cell r="E2" t="str">
            <v>勘定科目コード</v>
          </cell>
        </row>
        <row r="3">
          <cell r="E3" t="str">
            <v>800400</v>
          </cell>
        </row>
        <row r="4">
          <cell r="E4" t="str">
            <v>800500</v>
          </cell>
        </row>
        <row r="5">
          <cell r="E5" t="str">
            <v>800601</v>
          </cell>
        </row>
        <row r="6">
          <cell r="E6" t="str">
            <v>800602</v>
          </cell>
        </row>
        <row r="7">
          <cell r="E7" t="str">
            <v>800651</v>
          </cell>
        </row>
        <row r="8">
          <cell r="E8" t="str">
            <v>800652</v>
          </cell>
        </row>
        <row r="9">
          <cell r="E9" t="str">
            <v>800700</v>
          </cell>
        </row>
        <row r="10">
          <cell r="E10" t="str">
            <v>800750</v>
          </cell>
        </row>
        <row r="11">
          <cell r="E11" t="str">
            <v>800800</v>
          </cell>
        </row>
        <row r="12">
          <cell r="E12" t="str">
            <v>800850</v>
          </cell>
        </row>
        <row r="13">
          <cell r="E13" t="str">
            <v>800900</v>
          </cell>
        </row>
        <row r="14">
          <cell r="E14" t="str">
            <v>800950</v>
          </cell>
        </row>
        <row r="15">
          <cell r="E15" t="str">
            <v>801000</v>
          </cell>
        </row>
        <row r="16">
          <cell r="E16" t="str">
            <v>801050</v>
          </cell>
        </row>
        <row r="17">
          <cell r="E17" t="str">
            <v>801100</v>
          </cell>
        </row>
        <row r="18">
          <cell r="E18" t="str">
            <v>801150</v>
          </cell>
        </row>
        <row r="19">
          <cell r="E19" t="str">
            <v>801200</v>
          </cell>
        </row>
        <row r="20">
          <cell r="E20" t="str">
            <v>801250</v>
          </cell>
        </row>
        <row r="21">
          <cell r="E21" t="str">
            <v>801300</v>
          </cell>
        </row>
        <row r="22">
          <cell r="E22" t="str">
            <v>801501</v>
          </cell>
        </row>
        <row r="23">
          <cell r="E23" t="str">
            <v>801502</v>
          </cell>
        </row>
        <row r="24">
          <cell r="E24" t="str">
            <v>801503</v>
          </cell>
        </row>
        <row r="25">
          <cell r="E25" t="str">
            <v>801504</v>
          </cell>
        </row>
        <row r="26">
          <cell r="E26" t="str">
            <v>801505</v>
          </cell>
        </row>
        <row r="27">
          <cell r="E27" t="str">
            <v>801506</v>
          </cell>
        </row>
        <row r="28">
          <cell r="E28" t="str">
            <v>801508</v>
          </cell>
        </row>
        <row r="29">
          <cell r="E29" t="str">
            <v>801509</v>
          </cell>
        </row>
        <row r="30">
          <cell r="E30" t="str">
            <v>801510</v>
          </cell>
        </row>
        <row r="31">
          <cell r="E31" t="str">
            <v>801511</v>
          </cell>
        </row>
        <row r="32">
          <cell r="E32" t="str">
            <v>801512</v>
          </cell>
        </row>
        <row r="33">
          <cell r="E33" t="str">
            <v>801513</v>
          </cell>
        </row>
        <row r="34">
          <cell r="E34" t="str">
            <v>801514</v>
          </cell>
        </row>
        <row r="35">
          <cell r="E35" t="str">
            <v>801516</v>
          </cell>
        </row>
        <row r="36">
          <cell r="E36" t="str">
            <v>801601</v>
          </cell>
        </row>
        <row r="37">
          <cell r="E37" t="str">
            <v>801602</v>
          </cell>
        </row>
        <row r="38">
          <cell r="E38" t="str">
            <v>801603</v>
          </cell>
        </row>
        <row r="39">
          <cell r="E39" t="str">
            <v>801604</v>
          </cell>
        </row>
        <row r="40">
          <cell r="E40" t="str">
            <v>801605</v>
          </cell>
        </row>
        <row r="41">
          <cell r="E41" t="str">
            <v>801606</v>
          </cell>
        </row>
        <row r="42">
          <cell r="E42" t="str">
            <v>801608</v>
          </cell>
        </row>
        <row r="43">
          <cell r="E43" t="str">
            <v>801609</v>
          </cell>
        </row>
        <row r="44">
          <cell r="E44" t="str">
            <v>801610</v>
          </cell>
        </row>
        <row r="45">
          <cell r="E45" t="str">
            <v>801611</v>
          </cell>
        </row>
        <row r="46">
          <cell r="E46" t="str">
            <v>801612</v>
          </cell>
        </row>
        <row r="47">
          <cell r="E47" t="str">
            <v>801613</v>
          </cell>
        </row>
        <row r="48">
          <cell r="E48" t="str">
            <v>801614</v>
          </cell>
        </row>
        <row r="49">
          <cell r="E49" t="str">
            <v>801616</v>
          </cell>
        </row>
        <row r="50">
          <cell r="E50" t="str">
            <v>801651</v>
          </cell>
        </row>
        <row r="51">
          <cell r="E51" t="str">
            <v>801652</v>
          </cell>
        </row>
        <row r="52">
          <cell r="E52" t="str">
            <v>801653</v>
          </cell>
        </row>
        <row r="53">
          <cell r="E53" t="str">
            <v>801654</v>
          </cell>
        </row>
        <row r="54">
          <cell r="E54" t="str">
            <v>801655</v>
          </cell>
        </row>
        <row r="55">
          <cell r="E55" t="str">
            <v>801656</v>
          </cell>
        </row>
        <row r="56">
          <cell r="E56" t="str">
            <v>801658</v>
          </cell>
        </row>
        <row r="57">
          <cell r="E57" t="str">
            <v>801659</v>
          </cell>
        </row>
        <row r="58">
          <cell r="E58" t="str">
            <v>801660</v>
          </cell>
        </row>
        <row r="59">
          <cell r="E59" t="str">
            <v>801661</v>
          </cell>
        </row>
        <row r="60">
          <cell r="E60" t="str">
            <v>801662</v>
          </cell>
        </row>
        <row r="61">
          <cell r="E61" t="str">
            <v>801663</v>
          </cell>
        </row>
        <row r="62">
          <cell r="E62" t="str">
            <v>801664</v>
          </cell>
        </row>
        <row r="63">
          <cell r="E63" t="str">
            <v>801666</v>
          </cell>
        </row>
        <row r="64">
          <cell r="E64" t="str">
            <v>801701</v>
          </cell>
        </row>
        <row r="65">
          <cell r="E65" t="str">
            <v>801702</v>
          </cell>
        </row>
        <row r="66">
          <cell r="E66" t="str">
            <v>801703</v>
          </cell>
        </row>
        <row r="67">
          <cell r="E67" t="str">
            <v>801704</v>
          </cell>
        </row>
        <row r="68">
          <cell r="E68" t="str">
            <v>801705</v>
          </cell>
        </row>
        <row r="69">
          <cell r="E69" t="str">
            <v>801706</v>
          </cell>
        </row>
        <row r="70">
          <cell r="E70" t="str">
            <v>801708</v>
          </cell>
        </row>
        <row r="71">
          <cell r="E71" t="str">
            <v>801709</v>
          </cell>
        </row>
        <row r="72">
          <cell r="E72" t="str">
            <v>801710</v>
          </cell>
        </row>
        <row r="73">
          <cell r="E73" t="str">
            <v>801711</v>
          </cell>
        </row>
        <row r="74">
          <cell r="E74" t="str">
            <v>801712</v>
          </cell>
        </row>
        <row r="75">
          <cell r="E75" t="str">
            <v>801713</v>
          </cell>
        </row>
        <row r="76">
          <cell r="E76" t="str">
            <v>801714</v>
          </cell>
        </row>
        <row r="77">
          <cell r="E77" t="str">
            <v>801716</v>
          </cell>
        </row>
        <row r="78">
          <cell r="E78" t="str">
            <v>801751</v>
          </cell>
        </row>
        <row r="79">
          <cell r="E79" t="str">
            <v>801752</v>
          </cell>
        </row>
        <row r="80">
          <cell r="E80" t="str">
            <v>801753</v>
          </cell>
        </row>
        <row r="81">
          <cell r="E81" t="str">
            <v>801754</v>
          </cell>
        </row>
        <row r="82">
          <cell r="E82" t="str">
            <v>801755</v>
          </cell>
        </row>
        <row r="83">
          <cell r="E83" t="str">
            <v>801756</v>
          </cell>
        </row>
        <row r="84">
          <cell r="E84" t="str">
            <v>801758</v>
          </cell>
        </row>
        <row r="85">
          <cell r="E85" t="str">
            <v>801759</v>
          </cell>
        </row>
        <row r="86">
          <cell r="E86" t="str">
            <v>801760</v>
          </cell>
        </row>
        <row r="87">
          <cell r="E87" t="str">
            <v>801761</v>
          </cell>
        </row>
        <row r="88">
          <cell r="E88" t="str">
            <v>801762</v>
          </cell>
        </row>
        <row r="89">
          <cell r="E89" t="str">
            <v>801763</v>
          </cell>
        </row>
        <row r="90">
          <cell r="E90" t="str">
            <v>801764</v>
          </cell>
        </row>
        <row r="91">
          <cell r="E91" t="str">
            <v>801766</v>
          </cell>
        </row>
        <row r="92">
          <cell r="E92" t="str">
            <v>801800</v>
          </cell>
        </row>
        <row r="93">
          <cell r="E93" t="str">
            <v>801850</v>
          </cell>
        </row>
        <row r="94">
          <cell r="E94" t="str">
            <v>801900</v>
          </cell>
        </row>
        <row r="95">
          <cell r="E95" t="str">
            <v>802001</v>
          </cell>
        </row>
        <row r="96">
          <cell r="E96" t="str">
            <v>802002</v>
          </cell>
        </row>
        <row r="97">
          <cell r="E97" t="str">
            <v>802051</v>
          </cell>
        </row>
        <row r="98">
          <cell r="E98" t="str">
            <v>802200</v>
          </cell>
        </row>
        <row r="99">
          <cell r="E99" t="str">
            <v>802301</v>
          </cell>
        </row>
        <row r="100">
          <cell r="E100" t="str">
            <v>802302</v>
          </cell>
        </row>
        <row r="101">
          <cell r="E101" t="str">
            <v>802303</v>
          </cell>
        </row>
        <row r="102">
          <cell r="E102" t="str">
            <v>802304</v>
          </cell>
        </row>
        <row r="103">
          <cell r="E103" t="str">
            <v>802601</v>
          </cell>
        </row>
        <row r="104">
          <cell r="E104" t="str">
            <v>802602</v>
          </cell>
        </row>
        <row r="105">
          <cell r="E105" t="str">
            <v>802700</v>
          </cell>
        </row>
        <row r="106">
          <cell r="E106" t="str">
            <v>802800</v>
          </cell>
        </row>
        <row r="107">
          <cell r="E107" t="str">
            <v>802900</v>
          </cell>
        </row>
        <row r="108">
          <cell r="E108" t="str">
            <v>803001</v>
          </cell>
        </row>
        <row r="109">
          <cell r="E109" t="str">
            <v>803002</v>
          </cell>
        </row>
        <row r="110">
          <cell r="E110" t="str">
            <v>803003</v>
          </cell>
        </row>
        <row r="111">
          <cell r="E111" t="str">
            <v>803100</v>
          </cell>
        </row>
        <row r="112">
          <cell r="E112" t="str">
            <v>803300</v>
          </cell>
        </row>
        <row r="113">
          <cell r="E113" t="str">
            <v>803400</v>
          </cell>
        </row>
        <row r="114">
          <cell r="E114" t="str">
            <v>803500</v>
          </cell>
        </row>
        <row r="115">
          <cell r="E115" t="str">
            <v>803600</v>
          </cell>
        </row>
        <row r="116">
          <cell r="E116" t="str">
            <v>803802</v>
          </cell>
        </row>
        <row r="117">
          <cell r="E117" t="str">
            <v>803901</v>
          </cell>
        </row>
        <row r="118">
          <cell r="E118" t="str">
            <v>803902</v>
          </cell>
        </row>
        <row r="119">
          <cell r="E119" t="str">
            <v>803903</v>
          </cell>
        </row>
        <row r="120">
          <cell r="E120" t="str">
            <v>804000</v>
          </cell>
        </row>
        <row r="121">
          <cell r="E121" t="str">
            <v>804200</v>
          </cell>
        </row>
        <row r="122">
          <cell r="E122" t="str">
            <v>804300</v>
          </cell>
        </row>
        <row r="123">
          <cell r="E123" t="str">
            <v>804400</v>
          </cell>
        </row>
        <row r="124">
          <cell r="E124" t="str">
            <v>804500</v>
          </cell>
        </row>
        <row r="125">
          <cell r="E125" t="str">
            <v>804600</v>
          </cell>
        </row>
        <row r="126">
          <cell r="E126" t="str">
            <v>804900</v>
          </cell>
        </row>
        <row r="127">
          <cell r="E127" t="str">
            <v>806300</v>
          </cell>
        </row>
        <row r="128">
          <cell r="E128" t="str">
            <v>806400</v>
          </cell>
        </row>
        <row r="129">
          <cell r="E129" t="str">
            <v>806500</v>
          </cell>
        </row>
        <row r="130">
          <cell r="E130" t="str">
            <v>806600</v>
          </cell>
        </row>
        <row r="131">
          <cell r="E131" t="str">
            <v>806701</v>
          </cell>
        </row>
        <row r="132">
          <cell r="E132" t="str">
            <v>806702</v>
          </cell>
        </row>
        <row r="133">
          <cell r="E133" t="str">
            <v>806900</v>
          </cell>
        </row>
        <row r="134">
          <cell r="E134" t="str">
            <v>807000</v>
          </cell>
        </row>
        <row r="135">
          <cell r="E135" t="str">
            <v>807100</v>
          </cell>
        </row>
        <row r="136">
          <cell r="E136" t="str">
            <v>807200</v>
          </cell>
        </row>
        <row r="137">
          <cell r="E137" t="str">
            <v>807300</v>
          </cell>
        </row>
        <row r="138">
          <cell r="E138" t="str">
            <v>807400</v>
          </cell>
        </row>
        <row r="139">
          <cell r="E139" t="str">
            <v>807501</v>
          </cell>
        </row>
        <row r="140">
          <cell r="E140" t="str">
            <v>807502</v>
          </cell>
        </row>
        <row r="141">
          <cell r="E141" t="str">
            <v>807601</v>
          </cell>
        </row>
        <row r="142">
          <cell r="E142" t="str">
            <v>807602</v>
          </cell>
        </row>
        <row r="143">
          <cell r="E143" t="str">
            <v>808000</v>
          </cell>
        </row>
        <row r="144">
          <cell r="E144" t="str">
            <v>808300</v>
          </cell>
        </row>
        <row r="145">
          <cell r="E145" t="str">
            <v>810300</v>
          </cell>
        </row>
        <row r="146">
          <cell r="E146" t="str">
            <v>810400</v>
          </cell>
        </row>
        <row r="147">
          <cell r="E147" t="str">
            <v>810500</v>
          </cell>
        </row>
        <row r="148">
          <cell r="E148" t="str">
            <v>810601</v>
          </cell>
        </row>
        <row r="149">
          <cell r="E149" t="str">
            <v>810602</v>
          </cell>
        </row>
        <row r="150">
          <cell r="E150" t="str">
            <v>810801</v>
          </cell>
        </row>
        <row r="151">
          <cell r="E151" t="str">
            <v>810802</v>
          </cell>
        </row>
        <row r="152">
          <cell r="E152" t="str">
            <v>810803</v>
          </cell>
        </row>
        <row r="153">
          <cell r="E153" t="str">
            <v>810804</v>
          </cell>
        </row>
        <row r="154">
          <cell r="E154" t="str">
            <v>810900</v>
          </cell>
        </row>
        <row r="155">
          <cell r="E155" t="str">
            <v>811000</v>
          </cell>
        </row>
        <row r="156">
          <cell r="E156" t="str">
            <v>811100</v>
          </cell>
        </row>
        <row r="157">
          <cell r="E157" t="str">
            <v>811301</v>
          </cell>
        </row>
        <row r="158">
          <cell r="E158" t="str">
            <v>811302</v>
          </cell>
        </row>
        <row r="159">
          <cell r="E159" t="str">
            <v>811400</v>
          </cell>
        </row>
        <row r="160">
          <cell r="E160" t="str">
            <v>811501</v>
          </cell>
        </row>
        <row r="161">
          <cell r="E161" t="str">
            <v>811502</v>
          </cell>
        </row>
        <row r="162">
          <cell r="E162" t="str">
            <v>811700</v>
          </cell>
        </row>
        <row r="163">
          <cell r="E163" t="str">
            <v>811800</v>
          </cell>
        </row>
        <row r="164">
          <cell r="E164" t="str">
            <v>811900</v>
          </cell>
        </row>
        <row r="165">
          <cell r="E165" t="str">
            <v>812000</v>
          </cell>
        </row>
        <row r="166">
          <cell r="E166" t="str">
            <v>812200</v>
          </cell>
        </row>
        <row r="167">
          <cell r="E167" t="str">
            <v>812301</v>
          </cell>
        </row>
        <row r="168">
          <cell r="E168" t="str">
            <v>812302</v>
          </cell>
        </row>
        <row r="169">
          <cell r="E169" t="str">
            <v>812303</v>
          </cell>
        </row>
        <row r="170">
          <cell r="E170" t="str">
            <v>812600</v>
          </cell>
        </row>
        <row r="171">
          <cell r="E171" t="str">
            <v>812700</v>
          </cell>
        </row>
        <row r="172">
          <cell r="E172" t="str">
            <v>812800</v>
          </cell>
        </row>
        <row r="173">
          <cell r="E173" t="str">
            <v>812900</v>
          </cell>
        </row>
        <row r="174">
          <cell r="E174" t="str">
            <v>813000</v>
          </cell>
        </row>
        <row r="175">
          <cell r="E175" t="str">
            <v>813200</v>
          </cell>
        </row>
        <row r="176">
          <cell r="E176" t="str">
            <v>813300</v>
          </cell>
        </row>
        <row r="177">
          <cell r="E177" t="str">
            <v>820301</v>
          </cell>
        </row>
        <row r="178">
          <cell r="E178" t="str">
            <v>820302</v>
          </cell>
        </row>
        <row r="179">
          <cell r="E179" t="str">
            <v>820303</v>
          </cell>
        </row>
        <row r="180">
          <cell r="E180" t="str">
            <v>820304</v>
          </cell>
        </row>
        <row r="181">
          <cell r="E181" t="str">
            <v>820401</v>
          </cell>
        </row>
        <row r="182">
          <cell r="E182" t="str">
            <v>820402</v>
          </cell>
        </row>
        <row r="183">
          <cell r="E183" t="str">
            <v>820403</v>
          </cell>
        </row>
        <row r="184">
          <cell r="E184" t="str">
            <v>820890</v>
          </cell>
        </row>
        <row r="185">
          <cell r="E185" t="str">
            <v>820891</v>
          </cell>
        </row>
        <row r="186">
          <cell r="E186" t="str">
            <v>820990</v>
          </cell>
        </row>
        <row r="187">
          <cell r="E187" t="str">
            <v>820991</v>
          </cell>
        </row>
        <row r="188">
          <cell r="E188" t="str">
            <v>821090</v>
          </cell>
        </row>
        <row r="189">
          <cell r="E189" t="str">
            <v>821091</v>
          </cell>
        </row>
        <row r="190">
          <cell r="E190" t="str">
            <v>821190</v>
          </cell>
        </row>
        <row r="191">
          <cell r="E191" t="str">
            <v>821191</v>
          </cell>
        </row>
        <row r="192">
          <cell r="E192" t="str">
            <v>821201</v>
          </cell>
        </row>
        <row r="193">
          <cell r="E193" t="str">
            <v>821202</v>
          </cell>
        </row>
        <row r="194">
          <cell r="E194" t="str">
            <v>821301</v>
          </cell>
        </row>
        <row r="195">
          <cell r="E195" t="str">
            <v>821302</v>
          </cell>
        </row>
        <row r="196">
          <cell r="E196" t="str">
            <v>821401</v>
          </cell>
        </row>
        <row r="197">
          <cell r="E197" t="str">
            <v>821402</v>
          </cell>
        </row>
        <row r="198">
          <cell r="E198" t="str">
            <v>821501</v>
          </cell>
        </row>
        <row r="199">
          <cell r="E199" t="str">
            <v>821502</v>
          </cell>
        </row>
        <row r="200">
          <cell r="E200" t="str">
            <v>821601</v>
          </cell>
        </row>
        <row r="201">
          <cell r="E201" t="str">
            <v>821602</v>
          </cell>
        </row>
        <row r="202">
          <cell r="E202" t="str">
            <v>821701</v>
          </cell>
        </row>
        <row r="203">
          <cell r="E203" t="str">
            <v>821702</v>
          </cell>
        </row>
        <row r="204">
          <cell r="E204" t="str">
            <v>821901</v>
          </cell>
        </row>
        <row r="205">
          <cell r="E205" t="str">
            <v>821902</v>
          </cell>
        </row>
        <row r="206">
          <cell r="E206" t="str">
            <v>822000</v>
          </cell>
        </row>
        <row r="207">
          <cell r="E207" t="str">
            <v>830600</v>
          </cell>
        </row>
        <row r="208">
          <cell r="E208" t="str">
            <v>830701</v>
          </cell>
        </row>
        <row r="209">
          <cell r="E209" t="str">
            <v>830702</v>
          </cell>
        </row>
        <row r="210">
          <cell r="E210" t="str">
            <v>830801</v>
          </cell>
        </row>
        <row r="211">
          <cell r="E211" t="str">
            <v>830802</v>
          </cell>
        </row>
        <row r="212">
          <cell r="E212" t="str">
            <v>830901</v>
          </cell>
        </row>
        <row r="213">
          <cell r="E213" t="str">
            <v>830902</v>
          </cell>
        </row>
        <row r="214">
          <cell r="E214" t="str">
            <v>831100</v>
          </cell>
        </row>
        <row r="215">
          <cell r="E215" t="str">
            <v>831200</v>
          </cell>
        </row>
        <row r="216">
          <cell r="E216" t="str">
            <v>831300</v>
          </cell>
        </row>
        <row r="217">
          <cell r="E217" t="str">
            <v>831400</v>
          </cell>
        </row>
        <row r="218">
          <cell r="E218" t="str">
            <v>831601</v>
          </cell>
        </row>
        <row r="219">
          <cell r="E219" t="str">
            <v>831602</v>
          </cell>
        </row>
        <row r="220">
          <cell r="E220" t="str">
            <v>831603</v>
          </cell>
        </row>
        <row r="221">
          <cell r="E221" t="str">
            <v>831604</v>
          </cell>
        </row>
        <row r="222">
          <cell r="E222" t="str">
            <v>831700</v>
          </cell>
        </row>
        <row r="223">
          <cell r="E223" t="str">
            <v>831800</v>
          </cell>
        </row>
        <row r="224">
          <cell r="E224" t="str">
            <v>831901</v>
          </cell>
        </row>
        <row r="225">
          <cell r="E225" t="str">
            <v>831902</v>
          </cell>
        </row>
        <row r="226">
          <cell r="E226" t="str">
            <v>832200</v>
          </cell>
        </row>
        <row r="227">
          <cell r="E227" t="str">
            <v>832300</v>
          </cell>
        </row>
        <row r="228">
          <cell r="E228" t="str">
            <v>832401</v>
          </cell>
        </row>
        <row r="229">
          <cell r="E229" t="str">
            <v>832402</v>
          </cell>
        </row>
        <row r="230">
          <cell r="E230" t="str">
            <v>832700</v>
          </cell>
        </row>
        <row r="231">
          <cell r="E231" t="str">
            <v>832800</v>
          </cell>
        </row>
        <row r="232">
          <cell r="E232" t="str">
            <v>832900</v>
          </cell>
        </row>
        <row r="233">
          <cell r="E233" t="str">
            <v>833000</v>
          </cell>
        </row>
        <row r="234">
          <cell r="E234" t="str">
            <v>833100</v>
          </cell>
        </row>
        <row r="235">
          <cell r="E235" t="str">
            <v>833300</v>
          </cell>
        </row>
        <row r="236">
          <cell r="E236" t="str">
            <v>833400</v>
          </cell>
        </row>
        <row r="237">
          <cell r="E237" t="str">
            <v>833500</v>
          </cell>
        </row>
        <row r="238">
          <cell r="E238" t="str">
            <v>833600</v>
          </cell>
        </row>
        <row r="239">
          <cell r="E239" t="str">
            <v>833700</v>
          </cell>
        </row>
        <row r="240">
          <cell r="E240" t="str">
            <v>834000</v>
          </cell>
        </row>
        <row r="241">
          <cell r="E241" t="str">
            <v>834101</v>
          </cell>
        </row>
        <row r="242">
          <cell r="E242" t="str">
            <v>834102</v>
          </cell>
        </row>
        <row r="243">
          <cell r="E243" t="str">
            <v>834300</v>
          </cell>
        </row>
        <row r="244">
          <cell r="E244" t="str">
            <v>834401</v>
          </cell>
        </row>
        <row r="245">
          <cell r="E245" t="str">
            <v>834402</v>
          </cell>
        </row>
        <row r="246">
          <cell r="E246" t="str">
            <v>834600</v>
          </cell>
        </row>
        <row r="247">
          <cell r="E247" t="str">
            <v>840000</v>
          </cell>
        </row>
        <row r="248">
          <cell r="E248" t="str">
            <v>850000</v>
          </cell>
        </row>
        <row r="249">
          <cell r="E249" t="str">
            <v>860000</v>
          </cell>
        </row>
        <row r="250">
          <cell r="E250" t="str">
            <v>860100</v>
          </cell>
        </row>
        <row r="251">
          <cell r="E251" t="str">
            <v>860200</v>
          </cell>
        </row>
        <row r="252">
          <cell r="E252" t="str">
            <v>899900</v>
          </cell>
        </row>
        <row r="253">
          <cell r="E253" t="str">
            <v>899901</v>
          </cell>
        </row>
        <row r="254">
          <cell r="E254" t="str">
            <v>899902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70"/>
  <sheetViews>
    <sheetView showGridLines="0" view="pageBreakPreview" zoomScale="85" zoomScaleNormal="80" zoomScaleSheetLayoutView="85" workbookViewId="0">
      <selection activeCell="J36" sqref="J36"/>
    </sheetView>
  </sheetViews>
  <sheetFormatPr defaultColWidth="8.875" defaultRowHeight="11.25"/>
  <cols>
    <col min="1" max="1" width="34.25" style="4" customWidth="1"/>
    <col min="2" max="11" width="15.375" style="4" customWidth="1"/>
    <col min="12" max="16384" width="8.875" style="4"/>
  </cols>
  <sheetData>
    <row r="1" spans="1:10" ht="21">
      <c r="A1" s="6" t="s">
        <v>514</v>
      </c>
    </row>
    <row r="2" spans="1:10" ht="13.5">
      <c r="A2" s="47" t="s">
        <v>139</v>
      </c>
    </row>
    <row r="3" spans="1:10" ht="13.5">
      <c r="A3" s="47" t="s">
        <v>528</v>
      </c>
    </row>
    <row r="5" spans="1:10" ht="13.5">
      <c r="A5" s="7" t="s">
        <v>4</v>
      </c>
      <c r="H5" s="3" t="s">
        <v>5</v>
      </c>
    </row>
    <row r="6" spans="1:10" ht="37.5" customHeight="1">
      <c r="A6" s="8" t="s">
        <v>6</v>
      </c>
      <c r="B6" s="9" t="s">
        <v>7</v>
      </c>
      <c r="C6" s="9" t="s">
        <v>8</v>
      </c>
      <c r="D6" s="9" t="s">
        <v>9</v>
      </c>
      <c r="E6" s="9" t="s">
        <v>10</v>
      </c>
      <c r="F6" s="9" t="s">
        <v>11</v>
      </c>
      <c r="G6" s="9" t="s">
        <v>12</v>
      </c>
      <c r="H6" s="9" t="s">
        <v>13</v>
      </c>
    </row>
    <row r="7" spans="1:10" ht="18" customHeight="1">
      <c r="A7" s="5"/>
      <c r="B7" s="2"/>
      <c r="C7" s="2"/>
      <c r="D7" s="22">
        <f t="shared" ref="D7:D11" si="0">B7*C7</f>
        <v>0</v>
      </c>
      <c r="E7" s="2"/>
      <c r="F7" s="22">
        <f>B7*E7</f>
        <v>0</v>
      </c>
      <c r="G7" s="2">
        <f t="shared" ref="G7:G11" si="1">D7-F7</f>
        <v>0</v>
      </c>
      <c r="H7" s="2"/>
    </row>
    <row r="8" spans="1:10" ht="18" customHeight="1">
      <c r="A8" s="5"/>
      <c r="B8" s="2"/>
      <c r="C8" s="2"/>
      <c r="D8" s="22">
        <f t="shared" si="0"/>
        <v>0</v>
      </c>
      <c r="E8" s="2"/>
      <c r="F8" s="22">
        <f t="shared" ref="F8:F11" si="2">B8*E8</f>
        <v>0</v>
      </c>
      <c r="G8" s="2">
        <f t="shared" si="1"/>
        <v>0</v>
      </c>
      <c r="H8" s="2"/>
    </row>
    <row r="9" spans="1:10" ht="18" customHeight="1">
      <c r="A9" s="5"/>
      <c r="B9" s="2"/>
      <c r="C9" s="2"/>
      <c r="D9" s="22">
        <f t="shared" si="0"/>
        <v>0</v>
      </c>
      <c r="E9" s="2"/>
      <c r="F9" s="22">
        <f t="shared" si="2"/>
        <v>0</v>
      </c>
      <c r="G9" s="2">
        <f t="shared" si="1"/>
        <v>0</v>
      </c>
      <c r="H9" s="2"/>
    </row>
    <row r="10" spans="1:10" ht="18" customHeight="1">
      <c r="A10" s="5"/>
      <c r="B10" s="2"/>
      <c r="C10" s="2"/>
      <c r="D10" s="22">
        <f t="shared" si="0"/>
        <v>0</v>
      </c>
      <c r="E10" s="2"/>
      <c r="F10" s="22">
        <f t="shared" si="2"/>
        <v>0</v>
      </c>
      <c r="G10" s="2">
        <f t="shared" si="1"/>
        <v>0</v>
      </c>
      <c r="H10" s="2"/>
    </row>
    <row r="11" spans="1:10" ht="18" customHeight="1">
      <c r="A11" s="5"/>
      <c r="B11" s="2"/>
      <c r="C11" s="2"/>
      <c r="D11" s="22">
        <f t="shared" si="0"/>
        <v>0</v>
      </c>
      <c r="E11" s="2"/>
      <c r="F11" s="22">
        <f t="shared" si="2"/>
        <v>0</v>
      </c>
      <c r="G11" s="2">
        <f t="shared" si="1"/>
        <v>0</v>
      </c>
      <c r="H11" s="2"/>
    </row>
    <row r="12" spans="1:10" ht="18" customHeight="1">
      <c r="A12" s="5"/>
      <c r="B12" s="2"/>
      <c r="C12" s="2"/>
      <c r="D12" s="22"/>
      <c r="E12" s="2"/>
      <c r="F12" s="2"/>
      <c r="G12" s="2"/>
      <c r="H12" s="2"/>
    </row>
    <row r="13" spans="1:10" ht="18" customHeight="1">
      <c r="A13" s="10" t="s">
        <v>2</v>
      </c>
      <c r="B13" s="2"/>
      <c r="C13" s="2"/>
      <c r="D13" s="22">
        <f>SUM(D7:D12)</f>
        <v>0</v>
      </c>
      <c r="E13" s="2"/>
      <c r="F13" s="22">
        <f>SUM(F7:F12)</f>
        <v>0</v>
      </c>
      <c r="G13" s="22">
        <f>SUM(G7:G12)</f>
        <v>0</v>
      </c>
      <c r="H13" s="2"/>
    </row>
    <row r="15" spans="1:10" ht="13.5">
      <c r="A15" s="205" t="s">
        <v>23</v>
      </c>
      <c r="J15" s="3" t="s">
        <v>5</v>
      </c>
    </row>
    <row r="16" spans="1:10" ht="37.5" customHeight="1">
      <c r="A16" s="8" t="s">
        <v>14</v>
      </c>
      <c r="B16" s="9" t="s">
        <v>15</v>
      </c>
      <c r="C16" s="9" t="s">
        <v>16</v>
      </c>
      <c r="D16" s="9" t="s">
        <v>17</v>
      </c>
      <c r="E16" s="9" t="s">
        <v>18</v>
      </c>
      <c r="F16" s="9" t="s">
        <v>19</v>
      </c>
      <c r="G16" s="9" t="s">
        <v>20</v>
      </c>
      <c r="H16" s="9" t="s">
        <v>21</v>
      </c>
      <c r="I16" s="9" t="s">
        <v>22</v>
      </c>
      <c r="J16" s="9" t="s">
        <v>13</v>
      </c>
    </row>
    <row r="17" spans="1:10" ht="18" customHeight="1">
      <c r="A17" s="5" t="s">
        <v>562</v>
      </c>
      <c r="B17" s="198">
        <v>500</v>
      </c>
      <c r="C17" s="196"/>
      <c r="D17" s="196"/>
      <c r="E17" s="22"/>
      <c r="F17" s="196"/>
      <c r="G17" s="46">
        <v>2.0007895588904438E-7</v>
      </c>
      <c r="H17" s="2">
        <f>+E17*G17</f>
        <v>0</v>
      </c>
      <c r="I17" s="2">
        <v>0</v>
      </c>
      <c r="J17" s="2">
        <v>500</v>
      </c>
    </row>
    <row r="18" spans="1:10" ht="18" customHeight="1">
      <c r="A18" s="5" t="s">
        <v>563</v>
      </c>
      <c r="B18" s="198">
        <v>1800</v>
      </c>
      <c r="C18" s="196"/>
      <c r="D18" s="196"/>
      <c r="E18" s="22"/>
      <c r="F18" s="196"/>
      <c r="G18" s="46">
        <v>1.4593496690340886E-8</v>
      </c>
      <c r="H18" s="2">
        <f t="shared" ref="H18:H25" si="3">+E18*G18</f>
        <v>0</v>
      </c>
      <c r="I18" s="2">
        <v>0</v>
      </c>
      <c r="J18" s="2">
        <v>1800</v>
      </c>
    </row>
    <row r="19" spans="1:10" ht="18" customHeight="1">
      <c r="A19" s="5" t="s">
        <v>564</v>
      </c>
      <c r="B19" s="198">
        <v>50</v>
      </c>
      <c r="C19" s="196"/>
      <c r="D19" s="196"/>
      <c r="E19" s="22"/>
      <c r="F19" s="196"/>
      <c r="G19" s="46">
        <v>2.9014040279655684E-8</v>
      </c>
      <c r="H19" s="2">
        <f t="shared" si="3"/>
        <v>0</v>
      </c>
      <c r="I19" s="2">
        <v>0</v>
      </c>
      <c r="J19" s="2">
        <v>50</v>
      </c>
    </row>
    <row r="20" spans="1:10" ht="18" customHeight="1">
      <c r="A20" s="5" t="s">
        <v>565</v>
      </c>
      <c r="B20" s="198">
        <v>943</v>
      </c>
      <c r="C20" s="196"/>
      <c r="D20" s="196"/>
      <c r="E20" s="22"/>
      <c r="F20" s="196"/>
      <c r="G20" s="46"/>
      <c r="H20" s="2">
        <f t="shared" si="3"/>
        <v>0</v>
      </c>
      <c r="I20" s="2"/>
      <c r="J20" s="2">
        <v>943</v>
      </c>
    </row>
    <row r="21" spans="1:10" ht="18" customHeight="1">
      <c r="A21" s="5" t="s">
        <v>566</v>
      </c>
      <c r="B21" s="198">
        <v>200</v>
      </c>
      <c r="C21" s="196"/>
      <c r="D21" s="196"/>
      <c r="E21" s="22"/>
      <c r="G21" s="46">
        <v>9.8337481268934705E-7</v>
      </c>
      <c r="H21" s="2">
        <f t="shared" si="3"/>
        <v>0</v>
      </c>
      <c r="I21" s="2">
        <v>0</v>
      </c>
      <c r="J21" s="2">
        <v>200</v>
      </c>
    </row>
    <row r="22" spans="1:10" ht="18" customHeight="1">
      <c r="A22" s="5" t="s">
        <v>567</v>
      </c>
      <c r="B22" s="198">
        <v>750</v>
      </c>
      <c r="C22" s="196"/>
      <c r="D22" s="196"/>
      <c r="E22" s="22"/>
      <c r="F22" s="196"/>
      <c r="G22" s="46">
        <v>1.0162802170695609E-6</v>
      </c>
      <c r="H22" s="2">
        <f t="shared" si="3"/>
        <v>0</v>
      </c>
      <c r="I22" s="2">
        <v>0</v>
      </c>
      <c r="J22" s="2">
        <v>750</v>
      </c>
    </row>
    <row r="23" spans="1:10" ht="18" customHeight="1">
      <c r="A23" s="5" t="s">
        <v>568</v>
      </c>
      <c r="B23" s="198">
        <v>26700</v>
      </c>
      <c r="C23" s="196"/>
      <c r="D23" s="196"/>
      <c r="E23" s="22"/>
      <c r="F23" s="196"/>
      <c r="G23" s="46">
        <v>2.1392280917287585E-6</v>
      </c>
      <c r="H23" s="2">
        <f t="shared" si="3"/>
        <v>0</v>
      </c>
      <c r="I23" s="2">
        <v>0</v>
      </c>
      <c r="J23" s="2">
        <v>26700</v>
      </c>
    </row>
    <row r="24" spans="1:10" ht="18" customHeight="1">
      <c r="A24" s="5" t="s">
        <v>569</v>
      </c>
      <c r="B24" s="198">
        <v>1680</v>
      </c>
      <c r="C24" s="196"/>
      <c r="D24" s="196"/>
      <c r="E24" s="22"/>
      <c r="F24" s="196"/>
      <c r="G24" s="46">
        <v>3.3294489761944397E-7</v>
      </c>
      <c r="H24" s="2">
        <f t="shared" si="3"/>
        <v>0</v>
      </c>
      <c r="I24" s="2">
        <v>0</v>
      </c>
      <c r="J24" s="2">
        <v>1680</v>
      </c>
    </row>
    <row r="25" spans="1:10" ht="18" customHeight="1">
      <c r="A25" s="5" t="s">
        <v>570</v>
      </c>
      <c r="B25" s="198">
        <v>110</v>
      </c>
      <c r="C25" s="196"/>
      <c r="D25" s="196"/>
      <c r="E25" s="22"/>
      <c r="F25" s="196"/>
      <c r="G25" s="46">
        <v>3.0116853391157691E-8</v>
      </c>
      <c r="H25" s="2">
        <f t="shared" si="3"/>
        <v>0</v>
      </c>
      <c r="I25" s="2">
        <v>0</v>
      </c>
      <c r="J25" s="2">
        <v>110</v>
      </c>
    </row>
    <row r="26" spans="1:10" ht="18" customHeight="1">
      <c r="A26" s="5" t="s">
        <v>571</v>
      </c>
      <c r="B26" s="198">
        <v>400</v>
      </c>
      <c r="C26" s="198"/>
      <c r="D26" s="198"/>
      <c r="E26" s="2"/>
      <c r="F26" s="198"/>
      <c r="G26" s="46">
        <v>3.0116853391157691E-8</v>
      </c>
      <c r="H26" s="2">
        <f t="shared" ref="H26:H35" si="4">+E26*G26</f>
        <v>0</v>
      </c>
      <c r="I26" s="2">
        <v>0</v>
      </c>
      <c r="J26" s="2">
        <v>400</v>
      </c>
    </row>
    <row r="27" spans="1:10" ht="18" hidden="1" customHeight="1">
      <c r="A27" s="5"/>
      <c r="B27" s="198"/>
      <c r="C27" s="198"/>
      <c r="D27" s="198"/>
      <c r="E27" s="2"/>
      <c r="F27" s="198"/>
      <c r="G27" s="46">
        <v>3.0116853391157691E-8</v>
      </c>
      <c r="H27" s="2">
        <f t="shared" si="4"/>
        <v>0</v>
      </c>
      <c r="I27" s="2">
        <v>0</v>
      </c>
      <c r="J27" s="2">
        <f t="shared" ref="J27:J34" si="5">B27</f>
        <v>0</v>
      </c>
    </row>
    <row r="28" spans="1:10" ht="18" hidden="1" customHeight="1">
      <c r="A28" s="5"/>
      <c r="B28" s="198"/>
      <c r="C28" s="198"/>
      <c r="D28" s="198"/>
      <c r="E28" s="2"/>
      <c r="F28" s="198"/>
      <c r="G28" s="46">
        <v>3.0116853391157691E-8</v>
      </c>
      <c r="H28" s="2">
        <f t="shared" si="4"/>
        <v>0</v>
      </c>
      <c r="I28" s="2">
        <v>0</v>
      </c>
      <c r="J28" s="2">
        <f t="shared" si="5"/>
        <v>0</v>
      </c>
    </row>
    <row r="29" spans="1:10" ht="18" hidden="1" customHeight="1">
      <c r="A29" s="5"/>
      <c r="B29" s="198"/>
      <c r="C29" s="198"/>
      <c r="D29" s="198"/>
      <c r="E29" s="2"/>
      <c r="F29" s="198"/>
      <c r="G29" s="46">
        <v>3.0116853391157691E-8</v>
      </c>
      <c r="H29" s="2">
        <f t="shared" si="4"/>
        <v>0</v>
      </c>
      <c r="I29" s="2">
        <v>0</v>
      </c>
      <c r="J29" s="2">
        <f t="shared" si="5"/>
        <v>0</v>
      </c>
    </row>
    <row r="30" spans="1:10" ht="18" hidden="1" customHeight="1">
      <c r="A30" s="5"/>
      <c r="B30" s="198"/>
      <c r="C30" s="198"/>
      <c r="D30" s="198"/>
      <c r="E30" s="2"/>
      <c r="F30" s="198"/>
      <c r="G30" s="46">
        <v>3.0116853391157691E-8</v>
      </c>
      <c r="H30" s="2">
        <f t="shared" si="4"/>
        <v>0</v>
      </c>
      <c r="I30" s="2">
        <v>0</v>
      </c>
      <c r="J30" s="2">
        <f t="shared" si="5"/>
        <v>0</v>
      </c>
    </row>
    <row r="31" spans="1:10" ht="18" hidden="1" customHeight="1">
      <c r="A31" s="5"/>
      <c r="B31" s="198"/>
      <c r="C31" s="198"/>
      <c r="D31" s="198"/>
      <c r="E31" s="2"/>
      <c r="F31" s="198"/>
      <c r="G31" s="46">
        <v>3.0116853391157691E-8</v>
      </c>
      <c r="H31" s="2">
        <f t="shared" si="4"/>
        <v>0</v>
      </c>
      <c r="I31" s="2">
        <v>0</v>
      </c>
      <c r="J31" s="2">
        <f t="shared" si="5"/>
        <v>0</v>
      </c>
    </row>
    <row r="32" spans="1:10" ht="18" hidden="1" customHeight="1">
      <c r="A32" s="5"/>
      <c r="B32" s="198"/>
      <c r="C32" s="198"/>
      <c r="D32" s="198"/>
      <c r="E32" s="2"/>
      <c r="F32" s="198"/>
      <c r="G32" s="46">
        <v>3.0116853391157691E-8</v>
      </c>
      <c r="H32" s="2">
        <f t="shared" si="4"/>
        <v>0</v>
      </c>
      <c r="I32" s="2">
        <v>0</v>
      </c>
      <c r="J32" s="2">
        <f t="shared" si="5"/>
        <v>0</v>
      </c>
    </row>
    <row r="33" spans="1:11" ht="18" hidden="1" customHeight="1">
      <c r="A33" s="5"/>
      <c r="B33" s="198"/>
      <c r="C33" s="198"/>
      <c r="D33" s="198"/>
      <c r="E33" s="2"/>
      <c r="F33" s="198"/>
      <c r="G33" s="46">
        <v>3.0116853391157691E-8</v>
      </c>
      <c r="H33" s="2">
        <f t="shared" si="4"/>
        <v>0</v>
      </c>
      <c r="I33" s="2">
        <v>0</v>
      </c>
      <c r="J33" s="2">
        <f t="shared" si="5"/>
        <v>0</v>
      </c>
    </row>
    <row r="34" spans="1:11" ht="18" hidden="1" customHeight="1">
      <c r="A34" s="5"/>
      <c r="B34" s="198"/>
      <c r="C34" s="198"/>
      <c r="D34" s="198"/>
      <c r="E34" s="2"/>
      <c r="F34" s="198"/>
      <c r="G34" s="46">
        <v>3.0116853391157691E-8</v>
      </c>
      <c r="H34" s="2">
        <f t="shared" si="4"/>
        <v>0</v>
      </c>
      <c r="I34" s="2">
        <v>0</v>
      </c>
      <c r="J34" s="2">
        <f t="shared" si="5"/>
        <v>0</v>
      </c>
    </row>
    <row r="35" spans="1:11" ht="18" customHeight="1">
      <c r="A35" s="5" t="s">
        <v>572</v>
      </c>
      <c r="B35" s="2">
        <v>4800</v>
      </c>
      <c r="C35" s="2"/>
      <c r="D35" s="2"/>
      <c r="E35" s="2"/>
      <c r="F35" s="2"/>
      <c r="G35" s="46">
        <v>3.0116853391157691E-8</v>
      </c>
      <c r="H35" s="2">
        <f t="shared" si="4"/>
        <v>0</v>
      </c>
      <c r="I35" s="2">
        <v>0</v>
      </c>
      <c r="J35" s="2">
        <v>4800</v>
      </c>
    </row>
    <row r="36" spans="1:11" ht="18" customHeight="1">
      <c r="A36" s="10" t="s">
        <v>2</v>
      </c>
      <c r="B36" s="2">
        <f>SUM(B17:B35)</f>
        <v>37933</v>
      </c>
      <c r="C36" s="22">
        <f t="shared" ref="C36:I36" si="6">SUM(C17:C35)</f>
        <v>0</v>
      </c>
      <c r="D36" s="22">
        <f t="shared" si="6"/>
        <v>0</v>
      </c>
      <c r="E36" s="22">
        <f t="shared" si="6"/>
        <v>0</v>
      </c>
      <c r="F36" s="22">
        <f t="shared" si="6"/>
        <v>0</v>
      </c>
      <c r="G36" s="2"/>
      <c r="H36" s="2">
        <f t="shared" si="6"/>
        <v>0</v>
      </c>
      <c r="I36" s="2">
        <f t="shared" si="6"/>
        <v>0</v>
      </c>
      <c r="J36" s="2">
        <f>SUM(J17:J35)</f>
        <v>37933</v>
      </c>
    </row>
    <row r="38" spans="1:11" ht="13.5" hidden="1">
      <c r="A38" s="7" t="s">
        <v>23</v>
      </c>
      <c r="K38" s="3" t="s">
        <v>5</v>
      </c>
    </row>
    <row r="39" spans="1:11" ht="37.5" hidden="1" customHeight="1">
      <c r="A39" s="8" t="s">
        <v>14</v>
      </c>
      <c r="B39" s="9" t="s">
        <v>24</v>
      </c>
      <c r="C39" s="9" t="s">
        <v>16</v>
      </c>
      <c r="D39" s="9" t="s">
        <v>17</v>
      </c>
      <c r="E39" s="9" t="s">
        <v>18</v>
      </c>
      <c r="F39" s="9" t="s">
        <v>19</v>
      </c>
      <c r="G39" s="9" t="s">
        <v>20</v>
      </c>
      <c r="H39" s="9" t="s">
        <v>21</v>
      </c>
      <c r="I39" s="9" t="s">
        <v>25</v>
      </c>
      <c r="J39" s="9" t="s">
        <v>26</v>
      </c>
      <c r="K39" s="9" t="s">
        <v>13</v>
      </c>
    </row>
    <row r="40" spans="1:11" ht="18" hidden="1" customHeight="1">
      <c r="A40" s="5" t="s">
        <v>99</v>
      </c>
      <c r="B40" s="2">
        <v>5000</v>
      </c>
      <c r="C40" s="58"/>
      <c r="D40" s="58"/>
      <c r="E40" s="58"/>
      <c r="F40" s="58"/>
      <c r="G40" s="58"/>
      <c r="H40" s="58"/>
      <c r="I40" s="2"/>
      <c r="J40" s="2">
        <v>5000</v>
      </c>
      <c r="K40" s="2">
        <v>5000</v>
      </c>
    </row>
    <row r="41" spans="1:11" ht="18" hidden="1" customHeight="1">
      <c r="A41" s="5" t="s">
        <v>100</v>
      </c>
      <c r="B41" s="2">
        <v>158836</v>
      </c>
      <c r="C41" s="58"/>
      <c r="D41" s="58"/>
      <c r="E41" s="58"/>
      <c r="F41" s="58"/>
      <c r="G41" s="58"/>
      <c r="H41" s="58"/>
      <c r="I41" s="2"/>
      <c r="J41" s="2">
        <v>158836</v>
      </c>
      <c r="K41" s="2">
        <v>158836</v>
      </c>
    </row>
    <row r="42" spans="1:11" ht="18" hidden="1" customHeight="1">
      <c r="A42" s="5" t="s">
        <v>101</v>
      </c>
      <c r="B42" s="2">
        <v>15600</v>
      </c>
      <c r="C42" s="58"/>
      <c r="D42" s="58"/>
      <c r="E42" s="58"/>
      <c r="F42" s="58"/>
      <c r="G42" s="58"/>
      <c r="H42" s="58"/>
      <c r="I42" s="2"/>
      <c r="J42" s="2">
        <v>15600</v>
      </c>
      <c r="K42" s="2">
        <v>15600</v>
      </c>
    </row>
    <row r="43" spans="1:11" ht="18" hidden="1" customHeight="1">
      <c r="A43" s="5" t="s">
        <v>102</v>
      </c>
      <c r="B43" s="2">
        <v>10227</v>
      </c>
      <c r="C43" s="58"/>
      <c r="D43" s="58"/>
      <c r="E43" s="58"/>
      <c r="F43" s="58"/>
      <c r="G43" s="58"/>
      <c r="H43" s="58"/>
      <c r="I43" s="2">
        <v>2108</v>
      </c>
      <c r="J43" s="2">
        <v>8119</v>
      </c>
      <c r="K43" s="2">
        <v>8119</v>
      </c>
    </row>
    <row r="44" spans="1:11" ht="18" hidden="1" customHeight="1">
      <c r="A44" s="5" t="s">
        <v>103</v>
      </c>
      <c r="B44" s="2">
        <v>200</v>
      </c>
      <c r="C44" s="58"/>
      <c r="D44" s="58"/>
      <c r="E44" s="58"/>
      <c r="F44" s="58"/>
      <c r="G44" s="58"/>
      <c r="H44" s="58"/>
      <c r="I44" s="2"/>
      <c r="J44" s="2">
        <v>200</v>
      </c>
      <c r="K44" s="2">
        <v>200</v>
      </c>
    </row>
    <row r="45" spans="1:11" ht="18" hidden="1" customHeight="1">
      <c r="A45" s="5" t="s">
        <v>104</v>
      </c>
      <c r="B45" s="2">
        <v>50</v>
      </c>
      <c r="C45" s="58"/>
      <c r="D45" s="58"/>
      <c r="E45" s="58"/>
      <c r="F45" s="58"/>
      <c r="G45" s="58"/>
      <c r="H45" s="58"/>
      <c r="I45" s="2"/>
      <c r="J45" s="2">
        <v>50</v>
      </c>
      <c r="K45" s="2">
        <v>50</v>
      </c>
    </row>
    <row r="46" spans="1:11" ht="18" hidden="1" customHeight="1">
      <c r="A46" s="5" t="s">
        <v>105</v>
      </c>
      <c r="B46" s="2">
        <v>10000</v>
      </c>
      <c r="C46" s="58"/>
      <c r="D46" s="58"/>
      <c r="E46" s="58"/>
      <c r="F46" s="58"/>
      <c r="G46" s="58"/>
      <c r="H46" s="58"/>
      <c r="I46" s="2"/>
      <c r="J46" s="2">
        <v>10000</v>
      </c>
      <c r="K46" s="2">
        <v>10000</v>
      </c>
    </row>
    <row r="47" spans="1:11" ht="18" hidden="1" customHeight="1">
      <c r="A47" s="5" t="s">
        <v>98</v>
      </c>
      <c r="B47" s="2">
        <v>20500</v>
      </c>
      <c r="C47" s="58"/>
      <c r="D47" s="58"/>
      <c r="E47" s="58"/>
      <c r="F47" s="58"/>
      <c r="G47" s="58"/>
      <c r="H47" s="58"/>
      <c r="I47" s="2"/>
      <c r="J47" s="2">
        <v>20500</v>
      </c>
      <c r="K47" s="2">
        <v>20500</v>
      </c>
    </row>
    <row r="48" spans="1:11" s="42" customFormat="1" ht="23.1" hidden="1" customHeight="1">
      <c r="A48" s="39" t="s">
        <v>106</v>
      </c>
      <c r="B48" s="40">
        <v>8583</v>
      </c>
      <c r="C48" s="59"/>
      <c r="D48" s="59"/>
      <c r="E48" s="59"/>
      <c r="F48" s="59"/>
      <c r="G48" s="60"/>
      <c r="H48" s="59"/>
      <c r="I48" s="40"/>
      <c r="J48" s="41">
        <v>8583</v>
      </c>
      <c r="K48" s="41">
        <v>8583</v>
      </c>
    </row>
    <row r="49" spans="1:11" s="42" customFormat="1" ht="23.1" hidden="1" customHeight="1">
      <c r="A49" s="39" t="s">
        <v>107</v>
      </c>
      <c r="B49" s="40">
        <v>41110</v>
      </c>
      <c r="C49" s="59"/>
      <c r="D49" s="59"/>
      <c r="E49" s="59"/>
      <c r="F49" s="59"/>
      <c r="G49" s="60"/>
      <c r="H49" s="59"/>
      <c r="I49" s="40"/>
      <c r="J49" s="41">
        <v>41110</v>
      </c>
      <c r="K49" s="41">
        <v>41110</v>
      </c>
    </row>
    <row r="50" spans="1:11" s="42" customFormat="1" ht="23.1" hidden="1" customHeight="1">
      <c r="A50" s="39" t="s">
        <v>108</v>
      </c>
      <c r="B50" s="40">
        <v>1155</v>
      </c>
      <c r="C50" s="59"/>
      <c r="D50" s="59"/>
      <c r="E50" s="59"/>
      <c r="F50" s="59"/>
      <c r="G50" s="60"/>
      <c r="H50" s="59"/>
      <c r="I50" s="40"/>
      <c r="J50" s="41">
        <v>1155</v>
      </c>
      <c r="K50" s="41">
        <v>1155</v>
      </c>
    </row>
    <row r="51" spans="1:11" s="42" customFormat="1" ht="23.1" hidden="1" customHeight="1">
      <c r="A51" s="39" t="s">
        <v>109</v>
      </c>
      <c r="B51" s="40">
        <v>3640</v>
      </c>
      <c r="C51" s="59"/>
      <c r="D51" s="59"/>
      <c r="E51" s="59"/>
      <c r="F51" s="59"/>
      <c r="G51" s="60"/>
      <c r="H51" s="59"/>
      <c r="I51" s="40"/>
      <c r="J51" s="41">
        <v>3640</v>
      </c>
      <c r="K51" s="41">
        <v>3640</v>
      </c>
    </row>
    <row r="52" spans="1:11" s="42" customFormat="1" ht="23.1" hidden="1" customHeight="1">
      <c r="A52" s="39" t="s">
        <v>110</v>
      </c>
      <c r="B52" s="40">
        <v>28</v>
      </c>
      <c r="C52" s="59"/>
      <c r="D52" s="59"/>
      <c r="E52" s="59"/>
      <c r="F52" s="59"/>
      <c r="G52" s="60"/>
      <c r="H52" s="59"/>
      <c r="I52" s="40"/>
      <c r="J52" s="41">
        <v>28</v>
      </c>
      <c r="K52" s="41">
        <v>28</v>
      </c>
    </row>
    <row r="53" spans="1:11" s="42" customFormat="1" ht="23.1" hidden="1" customHeight="1">
      <c r="A53" s="39" t="s">
        <v>111</v>
      </c>
      <c r="B53" s="40">
        <v>20000</v>
      </c>
      <c r="C53" s="59"/>
      <c r="D53" s="59"/>
      <c r="E53" s="59"/>
      <c r="F53" s="59"/>
      <c r="G53" s="60"/>
      <c r="H53" s="59"/>
      <c r="I53" s="40"/>
      <c r="J53" s="41">
        <v>20000</v>
      </c>
      <c r="K53" s="41">
        <v>20000</v>
      </c>
    </row>
    <row r="54" spans="1:11" s="45" customFormat="1" ht="18" hidden="1" customHeight="1">
      <c r="A54" s="43"/>
      <c r="B54" s="44"/>
      <c r="C54" s="44"/>
      <c r="D54" s="44"/>
      <c r="E54" s="44"/>
      <c r="F54" s="44"/>
      <c r="G54" s="44"/>
      <c r="H54" s="44"/>
      <c r="I54" s="44"/>
      <c r="J54" s="44"/>
      <c r="K54" s="44"/>
    </row>
    <row r="55" spans="1:11" ht="18" hidden="1" customHeight="1">
      <c r="A55" s="10" t="s">
        <v>2</v>
      </c>
      <c r="B55" s="2">
        <f>SUM(B40:B54)</f>
        <v>294929</v>
      </c>
      <c r="C55" s="2"/>
      <c r="D55" s="2"/>
      <c r="E55" s="2"/>
      <c r="F55" s="2"/>
      <c r="G55" s="2"/>
      <c r="H55" s="2"/>
      <c r="I55" s="2">
        <f>SUM(I40:I54)</f>
        <v>2108</v>
      </c>
      <c r="J55" s="2">
        <f>SUM(J40:J54)</f>
        <v>292821</v>
      </c>
      <c r="K55" s="2">
        <f>SUM(K40:K54)</f>
        <v>292821</v>
      </c>
    </row>
    <row r="58" spans="1:11">
      <c r="A58" s="206" t="s">
        <v>531</v>
      </c>
    </row>
    <row r="59" spans="1:11">
      <c r="A59" s="63" t="s">
        <v>150</v>
      </c>
    </row>
    <row r="60" spans="1:11">
      <c r="A60" s="65" t="s">
        <v>151</v>
      </c>
      <c r="B60" s="56" t="s">
        <v>152</v>
      </c>
    </row>
    <row r="61" spans="1:11">
      <c r="A61" s="65" t="s">
        <v>154</v>
      </c>
      <c r="B61" s="56" t="s">
        <v>166</v>
      </c>
    </row>
    <row r="62" spans="1:11">
      <c r="A62" s="65" t="s">
        <v>156</v>
      </c>
      <c r="B62" s="56" t="s">
        <v>529</v>
      </c>
    </row>
    <row r="63" spans="1:11">
      <c r="A63" s="65" t="s">
        <v>530</v>
      </c>
      <c r="B63" s="56" t="s">
        <v>536</v>
      </c>
    </row>
    <row r="70" spans="5:5">
      <c r="E70" s="4" t="s">
        <v>523</v>
      </c>
    </row>
  </sheetData>
  <phoneticPr fontId="11"/>
  <pageMargins left="0.3888888888888889" right="0.3888888888888889" top="0.3888888888888889" bottom="0.3888888888888889" header="0.19444444444444445" footer="0.19444444444444445"/>
  <pageSetup paperSize="9" scale="81" orientation="landscape" r:id="rId1"/>
  <headerFooter>
    <oddHeader xml:space="preserve">&amp;R&amp;9
</oddHeader>
    <oddFooter xml:space="preserve">&amp;C&amp;9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32"/>
  <sheetViews>
    <sheetView showGridLines="0" view="pageBreakPreview" zoomScale="90" zoomScaleNormal="100" zoomScaleSheetLayoutView="90" workbookViewId="0">
      <selection activeCell="C23" sqref="C23"/>
    </sheetView>
  </sheetViews>
  <sheetFormatPr defaultColWidth="8.875" defaultRowHeight="11.25"/>
  <cols>
    <col min="1" max="1" width="30.875" style="4" customWidth="1"/>
    <col min="2" max="3" width="19.875" style="4" customWidth="1"/>
    <col min="4" max="16384" width="8.875" style="4"/>
  </cols>
  <sheetData>
    <row r="1" spans="1:3" ht="21">
      <c r="A1" s="6" t="s">
        <v>54</v>
      </c>
    </row>
    <row r="2" spans="1:3" ht="13.5">
      <c r="A2" s="47" t="s">
        <v>139</v>
      </c>
    </row>
    <row r="3" spans="1:3" ht="13.5">
      <c r="A3" s="47" t="s">
        <v>528</v>
      </c>
    </row>
    <row r="4" spans="1:3" ht="13.5">
      <c r="C4" s="3" t="s">
        <v>35</v>
      </c>
    </row>
    <row r="5" spans="1:3" ht="22.5" customHeight="1">
      <c r="A5" s="8" t="s">
        <v>36</v>
      </c>
      <c r="B5" s="8" t="s">
        <v>40</v>
      </c>
      <c r="C5" s="8" t="s">
        <v>43</v>
      </c>
    </row>
    <row r="6" spans="1:3" ht="18" customHeight="1">
      <c r="A6" s="5" t="s">
        <v>44</v>
      </c>
      <c r="B6" s="22"/>
      <c r="C6" s="22"/>
    </row>
    <row r="7" spans="1:3" ht="18" customHeight="1">
      <c r="A7" s="5"/>
      <c r="B7" s="22"/>
      <c r="C7" s="22">
        <v>0</v>
      </c>
    </row>
    <row r="8" spans="1:3" ht="18" customHeight="1">
      <c r="A8" s="5"/>
      <c r="B8" s="22"/>
      <c r="C8" s="22">
        <v>0</v>
      </c>
    </row>
    <row r="9" spans="1:3" ht="18" customHeight="1" thickBot="1">
      <c r="A9" s="15" t="s">
        <v>45</v>
      </c>
      <c r="B9" s="23">
        <f>SUM(B7:B8)</f>
        <v>0</v>
      </c>
      <c r="C9" s="23">
        <f>SUM(C7:C8)</f>
        <v>0</v>
      </c>
    </row>
    <row r="10" spans="1:3" ht="18" customHeight="1" thickTop="1">
      <c r="A10" s="5" t="s">
        <v>46</v>
      </c>
      <c r="B10" s="22"/>
      <c r="C10" s="22"/>
    </row>
    <row r="11" spans="1:3" ht="18" customHeight="1">
      <c r="A11" s="16" t="s">
        <v>47</v>
      </c>
      <c r="B11" s="22"/>
      <c r="C11" s="22"/>
    </row>
    <row r="12" spans="1:3" ht="18" customHeight="1">
      <c r="A12" s="17" t="s">
        <v>524</v>
      </c>
      <c r="B12" s="22">
        <v>253213</v>
      </c>
      <c r="C12" s="22"/>
    </row>
    <row r="13" spans="1:3" ht="18" customHeight="1">
      <c r="A13" s="17" t="s">
        <v>48</v>
      </c>
      <c r="B13" s="22">
        <v>316300</v>
      </c>
      <c r="C13" s="22"/>
    </row>
    <row r="14" spans="1:3" ht="18" customHeight="1">
      <c r="A14" s="17" t="s">
        <v>49</v>
      </c>
      <c r="B14" s="22">
        <v>51000</v>
      </c>
      <c r="C14" s="22"/>
    </row>
    <row r="15" spans="1:3" ht="18" customHeight="1">
      <c r="A15" s="17"/>
      <c r="B15" s="22"/>
      <c r="C15" s="22"/>
    </row>
    <row r="16" spans="1:3" ht="18" customHeight="1">
      <c r="A16" s="16" t="s">
        <v>50</v>
      </c>
      <c r="B16" s="22"/>
      <c r="C16" s="22"/>
    </row>
    <row r="17" spans="1:3" ht="18" customHeight="1">
      <c r="A17" s="17" t="s">
        <v>51</v>
      </c>
      <c r="B17" s="22"/>
      <c r="C17" s="22"/>
    </row>
    <row r="18" spans="1:3" ht="18" customHeight="1">
      <c r="A18" s="17" t="s">
        <v>52</v>
      </c>
      <c r="B18" s="22">
        <v>4057211</v>
      </c>
      <c r="C18" s="22"/>
    </row>
    <row r="19" spans="1:3" ht="18" customHeight="1">
      <c r="A19" s="17" t="s">
        <v>53</v>
      </c>
      <c r="B19" s="22">
        <v>19524000</v>
      </c>
      <c r="C19" s="22"/>
    </row>
    <row r="20" spans="1:3" ht="18" customHeight="1">
      <c r="A20" s="17" t="s">
        <v>511</v>
      </c>
      <c r="B20" s="22">
        <v>0</v>
      </c>
      <c r="C20" s="22"/>
    </row>
    <row r="21" spans="1:3" ht="18" customHeight="1">
      <c r="A21" s="17"/>
      <c r="B21" s="22"/>
      <c r="C21" s="22"/>
    </row>
    <row r="22" spans="1:3" ht="18" customHeight="1">
      <c r="A22" s="5" t="s">
        <v>520</v>
      </c>
      <c r="B22" s="22"/>
      <c r="C22" s="22"/>
    </row>
    <row r="23" spans="1:3" ht="18" customHeight="1" thickBot="1">
      <c r="A23" s="15" t="s">
        <v>45</v>
      </c>
      <c r="B23" s="23">
        <f>SUM(B10:B22)</f>
        <v>24201724</v>
      </c>
      <c r="C23" s="23">
        <f>SUM(C10:C22)</f>
        <v>0</v>
      </c>
    </row>
    <row r="24" spans="1:3" ht="18" customHeight="1" thickTop="1">
      <c r="A24" s="10" t="s">
        <v>2</v>
      </c>
      <c r="B24" s="22">
        <f>B9+B23</f>
        <v>24201724</v>
      </c>
      <c r="C24" s="22">
        <f>C9+C23</f>
        <v>0</v>
      </c>
    </row>
    <row r="27" spans="1:3">
      <c r="A27" s="206" t="s">
        <v>531</v>
      </c>
    </row>
    <row r="28" spans="1:3">
      <c r="A28" s="63" t="s">
        <v>150</v>
      </c>
    </row>
    <row r="29" spans="1:3">
      <c r="A29" s="65" t="s">
        <v>151</v>
      </c>
      <c r="B29" s="56" t="s">
        <v>152</v>
      </c>
    </row>
    <row r="30" spans="1:3">
      <c r="A30" s="65" t="s">
        <v>154</v>
      </c>
      <c r="B30" s="56" t="s">
        <v>166</v>
      </c>
    </row>
    <row r="31" spans="1:3">
      <c r="A31" s="65" t="s">
        <v>156</v>
      </c>
      <c r="B31" s="56" t="s">
        <v>539</v>
      </c>
    </row>
    <row r="32" spans="1:3">
      <c r="A32" s="65" t="s">
        <v>530</v>
      </c>
      <c r="B32" s="56" t="s">
        <v>537</v>
      </c>
    </row>
  </sheetData>
  <phoneticPr fontId="11"/>
  <pageMargins left="0.3888888888888889" right="0.3888888888888889" top="0.64" bottom="0.3888888888888889" header="0.19444444444444445" footer="0.19444444444444445"/>
  <pageSetup paperSize="9" orientation="landscape" r:id="rId1"/>
  <headerFooter>
    <oddFooter xml:space="preserve">&amp;C&amp;9
</oddFooter>
  </headerFooter>
  <ignoredErrors>
    <ignoredError sqref="B9"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8015E-F3FA-4F7B-AC4D-98E8FD5AD816}">
  <dimension ref="A2:C11"/>
  <sheetViews>
    <sheetView workbookViewId="0">
      <selection activeCell="E32" sqref="E32"/>
    </sheetView>
  </sheetViews>
  <sheetFormatPr defaultRowHeight="13.5"/>
  <cols>
    <col min="1" max="1" width="24.875" bestFit="1" customWidth="1"/>
    <col min="2" max="3" width="18.375" style="178" bestFit="1" customWidth="1"/>
  </cols>
  <sheetData>
    <row r="2" spans="1:3">
      <c r="A2" s="186" t="s">
        <v>504</v>
      </c>
      <c r="B2" s="187" t="s">
        <v>505</v>
      </c>
      <c r="C2" s="187" t="s">
        <v>506</v>
      </c>
    </row>
    <row r="3" spans="1:3">
      <c r="A3" s="177" t="s">
        <v>507</v>
      </c>
      <c r="B3" s="188">
        <v>116225</v>
      </c>
      <c r="C3" s="181">
        <f>+【上下未】延滞債権・未収金・徴収不能引当金算定シート!G7+【上下未】延滞債権・未収金・徴収不能引当金算定シート!G9</f>
        <v>96544797</v>
      </c>
    </row>
    <row r="4" spans="1:3">
      <c r="A4" s="177" t="s">
        <v>508</v>
      </c>
      <c r="B4" s="188">
        <v>185905</v>
      </c>
      <c r="C4" s="181">
        <f>+【上下未】延滞債権・未収金・徴収不能引当金算定シート!G11</f>
        <v>160119539</v>
      </c>
    </row>
    <row r="5" spans="1:3">
      <c r="A5" s="177" t="s">
        <v>509</v>
      </c>
      <c r="B5" s="188">
        <v>3855</v>
      </c>
      <c r="C5" s="181">
        <f>+【上下未】延滞債権・未収金・徴収不能引当金算定シート!G13</f>
        <v>3958955</v>
      </c>
    </row>
    <row r="6" spans="1:3">
      <c r="A6" s="177" t="s">
        <v>510</v>
      </c>
      <c r="B6" s="188">
        <v>3826</v>
      </c>
      <c r="C6" s="181">
        <v>0</v>
      </c>
    </row>
    <row r="7" spans="1:3">
      <c r="A7" s="177" t="s">
        <v>511</v>
      </c>
      <c r="B7" s="188">
        <v>345</v>
      </c>
      <c r="C7" s="181">
        <v>72000</v>
      </c>
    </row>
    <row r="8" spans="1:3">
      <c r="A8" s="177" t="s">
        <v>503</v>
      </c>
      <c r="B8" s="188">
        <f>SUM(B3:B7)</f>
        <v>310156</v>
      </c>
      <c r="C8" s="181">
        <f>SUM(C3:C7)</f>
        <v>260695291</v>
      </c>
    </row>
    <row r="9" spans="1:3">
      <c r="C9" s="178">
        <v>260623</v>
      </c>
    </row>
    <row r="10" spans="1:3">
      <c r="B10" s="178">
        <v>310156</v>
      </c>
      <c r="C10" s="178">
        <v>260695</v>
      </c>
    </row>
    <row r="11" spans="1:3">
      <c r="B11" s="178">
        <f>+B10-B8</f>
        <v>0</v>
      </c>
      <c r="C11" s="178">
        <f>+C10-C9</f>
        <v>72</v>
      </c>
    </row>
  </sheetData>
  <phoneticPr fontId="1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2:U311"/>
  <sheetViews>
    <sheetView zoomScale="130" zoomScaleNormal="130" workbookViewId="0">
      <pane xSplit="2" ySplit="5" topLeftCell="C25" activePane="bottomRight" state="frozen"/>
      <selection activeCell="A5" sqref="A5:A6"/>
      <selection pane="topRight" activeCell="A5" sqref="A5:A6"/>
      <selection pane="bottomLeft" activeCell="A5" sqref="A5:A6"/>
      <selection pane="bottomRight" activeCell="I31" sqref="I31"/>
    </sheetView>
  </sheetViews>
  <sheetFormatPr defaultColWidth="9" defaultRowHeight="13.5"/>
  <cols>
    <col min="1" max="1" width="17.75" style="100" customWidth="1"/>
    <col min="2" max="2" width="15.125" style="100" customWidth="1"/>
    <col min="3" max="3" width="12.875" style="100" customWidth="1"/>
    <col min="4" max="4" width="16.75" style="100" customWidth="1"/>
    <col min="5" max="5" width="10.5" style="100" customWidth="1"/>
    <col min="6" max="19" width="12.875" style="101" customWidth="1"/>
    <col min="20" max="16384" width="9" style="100"/>
  </cols>
  <sheetData>
    <row r="2" spans="1:21">
      <c r="G2" s="101">
        <f>+G6+G8</f>
        <v>36140580</v>
      </c>
      <c r="I2" s="101">
        <f>+I6+I8</f>
        <v>39170715</v>
      </c>
    </row>
    <row r="3" spans="1:21">
      <c r="A3" s="102" t="s">
        <v>229</v>
      </c>
      <c r="G3" s="101">
        <f>+G7+G9</f>
        <v>96544797</v>
      </c>
      <c r="I3" s="101">
        <f>+I7+I9</f>
        <v>116224946</v>
      </c>
    </row>
    <row r="4" spans="1:21">
      <c r="A4" s="238" t="s">
        <v>230</v>
      </c>
      <c r="B4" s="238"/>
      <c r="C4" s="239" t="s">
        <v>231</v>
      </c>
      <c r="D4" s="240" t="s">
        <v>232</v>
      </c>
      <c r="E4" s="240" t="s">
        <v>233</v>
      </c>
      <c r="F4" s="233" t="s">
        <v>435</v>
      </c>
      <c r="G4" s="233"/>
      <c r="H4" s="233" t="s">
        <v>234</v>
      </c>
      <c r="I4" s="233"/>
      <c r="J4" s="233" t="s">
        <v>235</v>
      </c>
      <c r="K4" s="233"/>
      <c r="L4" s="233" t="s">
        <v>236</v>
      </c>
      <c r="M4" s="233"/>
      <c r="N4" s="234" t="s">
        <v>237</v>
      </c>
      <c r="O4" s="235"/>
      <c r="P4" s="234" t="s">
        <v>238</v>
      </c>
      <c r="Q4" s="235"/>
      <c r="R4" s="234" t="s">
        <v>239</v>
      </c>
      <c r="S4" s="235"/>
    </row>
    <row r="5" spans="1:21">
      <c r="A5" s="238"/>
      <c r="B5" s="238"/>
      <c r="C5" s="238"/>
      <c r="D5" s="241"/>
      <c r="E5" s="241"/>
      <c r="F5" s="103" t="s">
        <v>240</v>
      </c>
      <c r="G5" s="103" t="s">
        <v>241</v>
      </c>
      <c r="H5" s="103" t="s">
        <v>240</v>
      </c>
      <c r="I5" s="103" t="s">
        <v>241</v>
      </c>
      <c r="J5" s="103" t="s">
        <v>240</v>
      </c>
      <c r="K5" s="103" t="s">
        <v>241</v>
      </c>
      <c r="L5" s="103" t="s">
        <v>240</v>
      </c>
      <c r="M5" s="103" t="s">
        <v>241</v>
      </c>
      <c r="N5" s="103" t="s">
        <v>240</v>
      </c>
      <c r="O5" s="103" t="s">
        <v>241</v>
      </c>
      <c r="P5" s="103" t="s">
        <v>240</v>
      </c>
      <c r="Q5" s="103" t="s">
        <v>241</v>
      </c>
      <c r="R5" s="103" t="s">
        <v>240</v>
      </c>
      <c r="S5" s="103" t="s">
        <v>241</v>
      </c>
    </row>
    <row r="6" spans="1:21">
      <c r="A6" s="236" t="s">
        <v>242</v>
      </c>
      <c r="B6" s="237" t="s">
        <v>243</v>
      </c>
      <c r="C6" s="104" t="s">
        <v>244</v>
      </c>
      <c r="D6" s="104" t="s">
        <v>245</v>
      </c>
      <c r="E6" s="104" t="s">
        <v>246</v>
      </c>
      <c r="F6" s="105">
        <v>0</v>
      </c>
      <c r="G6" s="105">
        <v>35083580</v>
      </c>
      <c r="H6" s="105">
        <v>0</v>
      </c>
      <c r="I6" s="105">
        <v>38458589</v>
      </c>
      <c r="J6" s="106"/>
      <c r="K6" s="106">
        <v>40544316</v>
      </c>
      <c r="L6" s="106">
        <v>13472</v>
      </c>
      <c r="M6" s="106">
        <v>43027911</v>
      </c>
      <c r="N6" s="106"/>
      <c r="O6" s="106">
        <v>49506392</v>
      </c>
      <c r="P6" s="106">
        <v>16197</v>
      </c>
      <c r="Q6" s="106">
        <v>49014827</v>
      </c>
      <c r="R6" s="106"/>
      <c r="S6" s="106">
        <v>59313764</v>
      </c>
      <c r="T6" s="106">
        <v>188625</v>
      </c>
      <c r="U6" s="106">
        <v>62478875</v>
      </c>
    </row>
    <row r="7" spans="1:21">
      <c r="A7" s="236"/>
      <c r="B7" s="237"/>
      <c r="C7" s="104" t="s">
        <v>247</v>
      </c>
      <c r="D7" s="104" t="s">
        <v>248</v>
      </c>
      <c r="E7" s="104" t="s">
        <v>246</v>
      </c>
      <c r="F7" s="105">
        <v>15704126</v>
      </c>
      <c r="G7" s="105">
        <v>94099074</v>
      </c>
      <c r="H7" s="105">
        <v>6089509</v>
      </c>
      <c r="I7" s="105">
        <v>113471938</v>
      </c>
      <c r="J7" s="106">
        <v>7406222</v>
      </c>
      <c r="K7" s="105">
        <v>122031019</v>
      </c>
      <c r="L7" s="106">
        <v>11177075</v>
      </c>
      <c r="M7" s="106">
        <v>131234232</v>
      </c>
      <c r="N7" s="106">
        <v>6139812</v>
      </c>
      <c r="O7" s="106">
        <v>141036146</v>
      </c>
      <c r="P7" s="106">
        <v>40365852</v>
      </c>
      <c r="Q7" s="106">
        <v>154128312</v>
      </c>
      <c r="R7" s="106">
        <v>8418188</v>
      </c>
      <c r="S7" s="106">
        <v>199072190</v>
      </c>
      <c r="T7" s="106">
        <v>12555879</v>
      </c>
      <c r="U7" s="106">
        <v>231645657</v>
      </c>
    </row>
    <row r="8" spans="1:21">
      <c r="A8" s="236"/>
      <c r="B8" s="237" t="s">
        <v>249</v>
      </c>
      <c r="C8" s="104" t="s">
        <v>244</v>
      </c>
      <c r="D8" s="104" t="s">
        <v>245</v>
      </c>
      <c r="E8" s="104" t="s">
        <v>246</v>
      </c>
      <c r="F8" s="105">
        <v>0</v>
      </c>
      <c r="G8" s="105">
        <v>1057000</v>
      </c>
      <c r="H8" s="105">
        <v>0</v>
      </c>
      <c r="I8" s="105">
        <v>712126</v>
      </c>
      <c r="J8" s="106"/>
      <c r="K8" s="106">
        <v>1108300</v>
      </c>
      <c r="L8" s="106">
        <v>140991</v>
      </c>
      <c r="M8" s="106">
        <v>2249300</v>
      </c>
      <c r="N8" s="106"/>
      <c r="O8" s="106">
        <v>1793100</v>
      </c>
      <c r="P8" s="106"/>
      <c r="Q8" s="106">
        <v>1927900</v>
      </c>
      <c r="R8" s="106"/>
      <c r="S8" s="106">
        <v>1952200</v>
      </c>
      <c r="T8" s="106"/>
      <c r="U8" s="106">
        <v>2456700</v>
      </c>
    </row>
    <row r="9" spans="1:21">
      <c r="A9" s="236"/>
      <c r="B9" s="237"/>
      <c r="C9" s="104" t="s">
        <v>247</v>
      </c>
      <c r="D9" s="104" t="s">
        <v>248</v>
      </c>
      <c r="E9" s="104" t="s">
        <v>246</v>
      </c>
      <c r="F9" s="105">
        <v>177011</v>
      </c>
      <c r="G9" s="105">
        <v>2445723</v>
      </c>
      <c r="H9" s="105">
        <v>378309</v>
      </c>
      <c r="I9" s="105">
        <v>2753008</v>
      </c>
      <c r="J9" s="106">
        <v>748681</v>
      </c>
      <c r="K9" s="105">
        <v>3086720</v>
      </c>
      <c r="L9" s="106">
        <v>1413600</v>
      </c>
      <c r="M9" s="106">
        <v>2905201</v>
      </c>
      <c r="N9" s="106">
        <v>520940</v>
      </c>
      <c r="O9" s="106">
        <v>3836442</v>
      </c>
      <c r="P9" s="106">
        <v>900098</v>
      </c>
      <c r="Q9" s="106">
        <v>4343051</v>
      </c>
      <c r="R9" s="106">
        <v>757100</v>
      </c>
      <c r="S9" s="106">
        <v>5520758</v>
      </c>
      <c r="T9" s="106">
        <v>1098200</v>
      </c>
      <c r="U9" s="106">
        <v>8072238</v>
      </c>
    </row>
    <row r="10" spans="1:21">
      <c r="A10" s="236" t="s">
        <v>242</v>
      </c>
      <c r="B10" s="236" t="s">
        <v>250</v>
      </c>
      <c r="C10" s="104" t="s">
        <v>244</v>
      </c>
      <c r="D10" s="104" t="s">
        <v>245</v>
      </c>
      <c r="E10" s="104" t="s">
        <v>246</v>
      </c>
      <c r="F10" s="105">
        <v>0</v>
      </c>
      <c r="G10" s="105">
        <v>45373107</v>
      </c>
      <c r="H10" s="105">
        <v>923100</v>
      </c>
      <c r="I10" s="105">
        <v>48472997</v>
      </c>
      <c r="J10" s="106">
        <v>1133700</v>
      </c>
      <c r="K10" s="106">
        <v>45544462</v>
      </c>
      <c r="L10" s="106">
        <v>459297</v>
      </c>
      <c r="M10" s="106">
        <v>62110289</v>
      </c>
      <c r="N10" s="106">
        <v>737500</v>
      </c>
      <c r="O10" s="106">
        <v>78057417</v>
      </c>
      <c r="P10" s="106">
        <v>348900</v>
      </c>
      <c r="Q10" s="106">
        <v>79823075</v>
      </c>
      <c r="R10" s="106">
        <v>1879100</v>
      </c>
      <c r="S10" s="106">
        <v>91594704</v>
      </c>
      <c r="T10" s="106">
        <v>1432010</v>
      </c>
      <c r="U10" s="106">
        <v>109878621</v>
      </c>
    </row>
    <row r="11" spans="1:21">
      <c r="A11" s="236"/>
      <c r="B11" s="236"/>
      <c r="C11" s="104" t="s">
        <v>247</v>
      </c>
      <c r="D11" s="104" t="s">
        <v>248</v>
      </c>
      <c r="E11" s="104" t="s">
        <v>246</v>
      </c>
      <c r="F11" s="105">
        <v>21233950</v>
      </c>
      <c r="G11" s="105">
        <v>160119539</v>
      </c>
      <c r="H11" s="105">
        <v>9552809</v>
      </c>
      <c r="I11" s="105">
        <v>185904548</v>
      </c>
      <c r="J11" s="106">
        <v>19962401</v>
      </c>
      <c r="K11" s="105">
        <v>208292874</v>
      </c>
      <c r="L11" s="106">
        <v>16435884</v>
      </c>
      <c r="M11" s="106">
        <v>227513330</v>
      </c>
      <c r="N11" s="106">
        <v>3761184</v>
      </c>
      <c r="O11" s="106">
        <v>249080076</v>
      </c>
      <c r="P11" s="106">
        <v>19839932</v>
      </c>
      <c r="Q11" s="106">
        <v>269765233</v>
      </c>
      <c r="R11" s="106">
        <v>50027379</v>
      </c>
      <c r="S11" s="106">
        <v>310937606</v>
      </c>
      <c r="T11" s="106">
        <v>8305480</v>
      </c>
      <c r="U11" s="106">
        <v>396707631</v>
      </c>
    </row>
    <row r="12" spans="1:21">
      <c r="A12" s="236"/>
      <c r="B12" s="236" t="s">
        <v>251</v>
      </c>
      <c r="C12" s="104" t="s">
        <v>244</v>
      </c>
      <c r="D12" s="104" t="s">
        <v>245</v>
      </c>
      <c r="E12" s="104" t="s">
        <v>246</v>
      </c>
      <c r="F12" s="105">
        <v>0</v>
      </c>
      <c r="G12" s="105">
        <v>2318592</v>
      </c>
      <c r="H12" s="105">
        <v>0</v>
      </c>
      <c r="I12" s="105">
        <v>2021964</v>
      </c>
      <c r="J12" s="106"/>
      <c r="K12" s="106">
        <v>2310949</v>
      </c>
      <c r="L12" s="106">
        <v>14400</v>
      </c>
      <c r="M12" s="106">
        <v>1905296</v>
      </c>
      <c r="N12" s="106"/>
      <c r="O12" s="106">
        <v>1874622</v>
      </c>
      <c r="P12" s="106"/>
      <c r="Q12" s="106">
        <v>2256420</v>
      </c>
      <c r="R12" s="106"/>
      <c r="S12" s="106">
        <v>2660023</v>
      </c>
      <c r="T12" s="106">
        <v>7200</v>
      </c>
      <c r="U12" s="106">
        <v>3078200</v>
      </c>
    </row>
    <row r="13" spans="1:21">
      <c r="A13" s="236"/>
      <c r="B13" s="236"/>
      <c r="C13" s="104" t="s">
        <v>247</v>
      </c>
      <c r="D13" s="104" t="s">
        <v>248</v>
      </c>
      <c r="E13" s="104" t="s">
        <v>246</v>
      </c>
      <c r="F13" s="105">
        <v>324474</v>
      </c>
      <c r="G13" s="105">
        <v>3958955</v>
      </c>
      <c r="H13" s="105">
        <v>207725</v>
      </c>
      <c r="I13" s="105">
        <v>3855170</v>
      </c>
      <c r="J13" s="106">
        <v>326219</v>
      </c>
      <c r="K13" s="106">
        <v>4000637</v>
      </c>
      <c r="L13" s="106">
        <v>272296</v>
      </c>
      <c r="M13" s="106">
        <v>4542772</v>
      </c>
      <c r="N13" s="106">
        <v>261164</v>
      </c>
      <c r="O13" s="106">
        <v>5318550</v>
      </c>
      <c r="P13" s="106">
        <v>498566</v>
      </c>
      <c r="Q13" s="106">
        <v>5954474</v>
      </c>
      <c r="R13" s="106">
        <v>283351</v>
      </c>
      <c r="S13" s="106">
        <v>6642768</v>
      </c>
      <c r="T13" s="106">
        <v>471352</v>
      </c>
      <c r="U13" s="106">
        <v>7042761</v>
      </c>
    </row>
    <row r="14" spans="1:21">
      <c r="A14" s="236"/>
      <c r="B14" s="107" t="s">
        <v>252</v>
      </c>
      <c r="C14" s="104" t="s">
        <v>244</v>
      </c>
      <c r="D14" s="104" t="s">
        <v>245</v>
      </c>
      <c r="E14" s="104" t="s">
        <v>246</v>
      </c>
      <c r="F14" s="105"/>
      <c r="G14" s="105"/>
      <c r="H14" s="105"/>
      <c r="I14" s="105"/>
      <c r="J14" s="106"/>
      <c r="K14" s="106"/>
      <c r="L14" s="106"/>
      <c r="M14" s="106"/>
      <c r="N14" s="106"/>
      <c r="O14" s="106"/>
      <c r="P14" s="106"/>
      <c r="Q14" s="106"/>
      <c r="R14" s="106"/>
      <c r="S14" s="106"/>
      <c r="T14" s="106"/>
      <c r="U14" s="106"/>
    </row>
    <row r="15" spans="1:21">
      <c r="A15" s="236"/>
      <c r="B15" s="107" t="s">
        <v>253</v>
      </c>
      <c r="C15" s="104" t="s">
        <v>244</v>
      </c>
      <c r="D15" s="104" t="s">
        <v>245</v>
      </c>
      <c r="E15" s="104" t="s">
        <v>246</v>
      </c>
      <c r="F15" s="105"/>
      <c r="G15" s="105"/>
      <c r="H15" s="105"/>
      <c r="I15" s="105"/>
      <c r="J15" s="106"/>
      <c r="K15" s="106"/>
      <c r="L15" s="106"/>
      <c r="M15" s="106"/>
      <c r="N15" s="106"/>
      <c r="O15" s="106"/>
      <c r="P15" s="106"/>
      <c r="Q15" s="106"/>
      <c r="R15" s="106"/>
      <c r="S15" s="106"/>
      <c r="T15" s="106"/>
      <c r="U15" s="106"/>
    </row>
    <row r="16" spans="1:21">
      <c r="A16" s="236"/>
      <c r="B16" s="108" t="s">
        <v>254</v>
      </c>
      <c r="C16" s="104" t="s">
        <v>244</v>
      </c>
      <c r="D16" s="104" t="s">
        <v>245</v>
      </c>
      <c r="E16" s="104" t="s">
        <v>246</v>
      </c>
      <c r="F16" s="105"/>
      <c r="G16" s="105"/>
      <c r="H16" s="105"/>
      <c r="I16" s="105"/>
      <c r="J16" s="106"/>
      <c r="K16" s="106"/>
      <c r="L16" s="106"/>
      <c r="M16" s="106"/>
      <c r="N16" s="106"/>
      <c r="O16" s="106"/>
      <c r="P16" s="106"/>
      <c r="Q16" s="106"/>
      <c r="R16" s="106"/>
      <c r="S16" s="106"/>
      <c r="T16" s="106"/>
      <c r="U16" s="106"/>
    </row>
    <row r="17" spans="1:21">
      <c r="A17" s="236"/>
      <c r="B17" s="242" t="s">
        <v>255</v>
      </c>
      <c r="C17" s="104" t="s">
        <v>244</v>
      </c>
      <c r="D17" s="104" t="s">
        <v>245</v>
      </c>
      <c r="E17" s="104" t="s">
        <v>246</v>
      </c>
      <c r="F17" s="105">
        <v>0</v>
      </c>
      <c r="G17" s="105">
        <v>0</v>
      </c>
      <c r="H17" s="105"/>
      <c r="I17" s="105"/>
      <c r="J17" s="106"/>
      <c r="K17" s="106">
        <v>136450</v>
      </c>
      <c r="L17" s="106"/>
      <c r="M17" s="106">
        <v>256400</v>
      </c>
      <c r="N17" s="106"/>
      <c r="O17" s="106">
        <v>1004350</v>
      </c>
      <c r="P17" s="106"/>
      <c r="Q17" s="106">
        <v>31400</v>
      </c>
      <c r="R17" s="106"/>
      <c r="S17" s="106">
        <v>68000</v>
      </c>
      <c r="T17" s="106"/>
      <c r="U17" s="106">
        <v>678050</v>
      </c>
    </row>
    <row r="18" spans="1:21">
      <c r="A18" s="236"/>
      <c r="B18" s="243"/>
      <c r="C18" s="104" t="s">
        <v>247</v>
      </c>
      <c r="D18" s="104" t="s">
        <v>248</v>
      </c>
      <c r="E18" s="104" t="s">
        <v>246</v>
      </c>
      <c r="F18" s="105">
        <v>3825500</v>
      </c>
      <c r="G18" s="105">
        <v>0</v>
      </c>
      <c r="H18" s="105"/>
      <c r="I18" s="105">
        <v>3825500</v>
      </c>
      <c r="J18" s="106"/>
      <c r="K18" s="105">
        <v>3715250</v>
      </c>
      <c r="L18" s="106"/>
      <c r="M18" s="106">
        <v>3488750</v>
      </c>
      <c r="N18" s="106"/>
      <c r="O18" s="106">
        <v>2808700</v>
      </c>
      <c r="P18" s="106"/>
      <c r="Q18" s="106">
        <v>3300560</v>
      </c>
      <c r="R18" s="106">
        <v>1750287</v>
      </c>
      <c r="S18" s="106">
        <v>3619530</v>
      </c>
      <c r="T18" s="106"/>
      <c r="U18" s="106">
        <v>5124667</v>
      </c>
    </row>
    <row r="19" spans="1:21">
      <c r="A19" s="236"/>
      <c r="B19" s="236" t="s">
        <v>256</v>
      </c>
      <c r="C19" s="104" t="s">
        <v>244</v>
      </c>
      <c r="D19" s="104" t="s">
        <v>245</v>
      </c>
      <c r="E19" s="104" t="s">
        <v>246</v>
      </c>
      <c r="F19" s="105"/>
      <c r="G19" s="105"/>
      <c r="H19" s="105"/>
      <c r="I19" s="105"/>
      <c r="J19" s="106"/>
      <c r="K19" s="106"/>
      <c r="L19" s="106"/>
      <c r="M19" s="106"/>
      <c r="N19" s="106"/>
      <c r="O19" s="106"/>
      <c r="P19" s="106"/>
      <c r="Q19" s="106"/>
      <c r="R19" s="106"/>
      <c r="S19" s="106"/>
      <c r="T19" s="106"/>
      <c r="U19" s="106"/>
    </row>
    <row r="20" spans="1:21">
      <c r="A20" s="236"/>
      <c r="B20" s="236"/>
      <c r="C20" s="104" t="s">
        <v>247</v>
      </c>
      <c r="D20" s="104" t="s">
        <v>248</v>
      </c>
      <c r="E20" s="104" t="s">
        <v>246</v>
      </c>
      <c r="F20" s="105"/>
      <c r="G20" s="105"/>
      <c r="H20" s="105"/>
      <c r="I20" s="105"/>
      <c r="J20" s="106"/>
      <c r="K20" s="106"/>
      <c r="L20" s="106"/>
      <c r="M20" s="106"/>
      <c r="N20" s="106"/>
      <c r="O20" s="106"/>
      <c r="P20" s="106"/>
      <c r="Q20" s="106"/>
      <c r="R20" s="106"/>
      <c r="S20" s="106"/>
      <c r="T20" s="106"/>
      <c r="U20" s="106"/>
    </row>
    <row r="21" spans="1:21">
      <c r="A21" s="236" t="s">
        <v>257</v>
      </c>
      <c r="B21" s="236"/>
      <c r="C21" s="104" t="s">
        <v>244</v>
      </c>
      <c r="D21" s="104" t="s">
        <v>245</v>
      </c>
      <c r="E21" s="104" t="s">
        <v>246</v>
      </c>
      <c r="F21" s="105">
        <v>1089400</v>
      </c>
      <c r="G21" s="105">
        <v>1763500</v>
      </c>
      <c r="H21" s="105"/>
      <c r="I21" s="105">
        <v>2966120</v>
      </c>
      <c r="J21" s="106"/>
      <c r="K21" s="106">
        <v>2517900</v>
      </c>
      <c r="L21" s="106">
        <v>59000</v>
      </c>
      <c r="M21" s="106">
        <v>2700371</v>
      </c>
      <c r="N21" s="106"/>
      <c r="O21" s="106">
        <v>4501616</v>
      </c>
      <c r="P21" s="106"/>
      <c r="Q21" s="106">
        <v>3316270</v>
      </c>
      <c r="R21" s="106">
        <v>406220</v>
      </c>
      <c r="S21" s="106">
        <v>6504800</v>
      </c>
      <c r="T21" s="106"/>
      <c r="U21" s="106"/>
    </row>
    <row r="22" spans="1:21">
      <c r="A22" s="236" t="s">
        <v>258</v>
      </c>
      <c r="B22" s="236"/>
      <c r="C22" s="104" t="s">
        <v>244</v>
      </c>
      <c r="D22" s="104" t="s">
        <v>259</v>
      </c>
      <c r="E22" s="104" t="s">
        <v>260</v>
      </c>
      <c r="F22" s="105">
        <v>0</v>
      </c>
      <c r="G22" s="105">
        <v>580232</v>
      </c>
      <c r="H22" s="105">
        <v>4150</v>
      </c>
      <c r="I22" s="105">
        <v>710582</v>
      </c>
      <c r="J22" s="106"/>
      <c r="K22" s="109">
        <f>1121580-600</f>
        <v>1120980</v>
      </c>
      <c r="L22" s="109"/>
      <c r="M22" s="109">
        <v>1662986</v>
      </c>
      <c r="N22" s="106"/>
      <c r="O22" s="106">
        <v>2075480</v>
      </c>
      <c r="P22" s="106"/>
      <c r="Q22" s="106">
        <v>2210460</v>
      </c>
      <c r="R22" s="106">
        <v>177192</v>
      </c>
      <c r="S22" s="106">
        <v>2056115</v>
      </c>
      <c r="T22" s="106"/>
      <c r="U22" s="106"/>
    </row>
    <row r="23" spans="1:21">
      <c r="A23" s="236" t="s">
        <v>261</v>
      </c>
      <c r="B23" s="236"/>
      <c r="C23" s="104" t="s">
        <v>244</v>
      </c>
      <c r="D23" s="104" t="s">
        <v>259</v>
      </c>
      <c r="E23" s="104" t="s">
        <v>262</v>
      </c>
      <c r="F23" s="105"/>
      <c r="G23" s="105">
        <v>7370000</v>
      </c>
      <c r="H23" s="105"/>
      <c r="I23" s="105"/>
      <c r="J23" s="106"/>
      <c r="K23" s="106"/>
      <c r="L23" s="106"/>
      <c r="M23" s="106"/>
      <c r="N23" s="106"/>
      <c r="O23" s="106"/>
      <c r="P23" s="106"/>
      <c r="Q23" s="106"/>
      <c r="R23" s="106"/>
      <c r="S23" s="106">
        <v>13000000</v>
      </c>
      <c r="T23" s="106"/>
      <c r="U23" s="106"/>
    </row>
    <row r="24" spans="1:21">
      <c r="A24" s="236" t="s">
        <v>263</v>
      </c>
      <c r="B24" s="236"/>
      <c r="C24" s="104" t="s">
        <v>244</v>
      </c>
      <c r="D24" s="104" t="s">
        <v>259</v>
      </c>
      <c r="E24" s="104" t="s">
        <v>262</v>
      </c>
      <c r="F24" s="105"/>
      <c r="G24" s="105"/>
      <c r="H24" s="105"/>
      <c r="I24" s="105"/>
      <c r="J24" s="106"/>
      <c r="K24" s="106"/>
      <c r="L24" s="106"/>
      <c r="M24" s="106"/>
      <c r="N24" s="106"/>
      <c r="O24" s="106"/>
      <c r="P24" s="106"/>
      <c r="Q24" s="106">
        <v>11673300</v>
      </c>
      <c r="R24" s="106"/>
      <c r="S24" s="106">
        <v>73308500</v>
      </c>
      <c r="T24" s="106"/>
      <c r="U24" s="106"/>
    </row>
    <row r="25" spans="1:21">
      <c r="A25" s="238" t="s">
        <v>264</v>
      </c>
      <c r="B25" s="104" t="s">
        <v>265</v>
      </c>
      <c r="C25" s="104" t="s">
        <v>244</v>
      </c>
      <c r="D25" s="104" t="s">
        <v>259</v>
      </c>
      <c r="E25" s="104" t="s">
        <v>266</v>
      </c>
      <c r="F25" s="105"/>
      <c r="G25" s="105"/>
      <c r="H25" s="105"/>
      <c r="I25" s="105"/>
      <c r="J25" s="106"/>
      <c r="K25" s="106"/>
      <c r="L25" s="106"/>
      <c r="M25" s="106"/>
      <c r="N25" s="106"/>
      <c r="O25" s="106"/>
      <c r="P25" s="106"/>
      <c r="Q25" s="106"/>
      <c r="R25" s="106"/>
      <c r="S25" s="106"/>
      <c r="T25" s="106"/>
      <c r="U25" s="106"/>
    </row>
    <row r="26" spans="1:21">
      <c r="A26" s="238"/>
      <c r="B26" s="104" t="s">
        <v>267</v>
      </c>
      <c r="C26" s="104" t="s">
        <v>244</v>
      </c>
      <c r="D26" s="104"/>
      <c r="E26" s="104"/>
      <c r="F26" s="105"/>
      <c r="G26" s="105"/>
      <c r="H26" s="105"/>
      <c r="I26" s="105"/>
      <c r="J26" s="106"/>
      <c r="K26" s="106"/>
      <c r="L26" s="106"/>
      <c r="M26" s="106"/>
      <c r="N26" s="106"/>
      <c r="O26" s="106"/>
      <c r="P26" s="106"/>
      <c r="Q26" s="106"/>
      <c r="R26" s="106"/>
      <c r="S26" s="106"/>
      <c r="T26" s="106"/>
      <c r="U26" s="106"/>
    </row>
    <row r="27" spans="1:21">
      <c r="A27" s="238"/>
      <c r="B27" s="104" t="s">
        <v>268</v>
      </c>
      <c r="C27" s="104" t="s">
        <v>244</v>
      </c>
      <c r="D27" s="104"/>
      <c r="E27" s="104"/>
      <c r="F27" s="105"/>
      <c r="G27" s="105"/>
      <c r="H27" s="105"/>
      <c r="I27" s="105"/>
      <c r="J27" s="106"/>
      <c r="K27" s="106"/>
      <c r="L27" s="106"/>
      <c r="M27" s="106"/>
      <c r="N27" s="106"/>
      <c r="O27" s="106"/>
      <c r="P27" s="106"/>
      <c r="Q27" s="106"/>
      <c r="R27" s="106"/>
      <c r="S27" s="106"/>
      <c r="T27" s="106"/>
      <c r="U27" s="106"/>
    </row>
    <row r="28" spans="1:21">
      <c r="A28" s="238"/>
      <c r="B28" s="104" t="s">
        <v>269</v>
      </c>
      <c r="C28" s="104" t="s">
        <v>244</v>
      </c>
      <c r="D28" s="104"/>
      <c r="E28" s="104"/>
      <c r="F28" s="105"/>
      <c r="G28" s="105"/>
      <c r="H28" s="105"/>
      <c r="I28" s="105"/>
      <c r="J28" s="106"/>
      <c r="K28" s="106"/>
      <c r="L28" s="106"/>
      <c r="M28" s="106"/>
      <c r="N28" s="106"/>
      <c r="O28" s="106"/>
      <c r="P28" s="106"/>
      <c r="Q28" s="106"/>
      <c r="R28" s="106"/>
      <c r="S28" s="106"/>
      <c r="T28" s="106"/>
      <c r="U28" s="106"/>
    </row>
    <row r="29" spans="1:21">
      <c r="A29" s="238"/>
      <c r="B29" s="104" t="s">
        <v>270</v>
      </c>
      <c r="C29" s="104" t="s">
        <v>244</v>
      </c>
      <c r="D29" s="104" t="s">
        <v>259</v>
      </c>
      <c r="E29" s="104" t="s">
        <v>266</v>
      </c>
      <c r="F29" s="105"/>
      <c r="G29" s="105"/>
      <c r="H29" s="105"/>
      <c r="I29" s="105"/>
      <c r="J29" s="106"/>
      <c r="K29" s="106"/>
      <c r="L29" s="106"/>
      <c r="M29" s="106"/>
      <c r="N29" s="106"/>
      <c r="O29" s="106"/>
      <c r="P29" s="106"/>
      <c r="Q29" s="106"/>
      <c r="R29" s="106"/>
      <c r="S29" s="106"/>
      <c r="T29" s="106"/>
      <c r="U29" s="106"/>
    </row>
    <row r="30" spans="1:21">
      <c r="A30" s="238" t="s">
        <v>271</v>
      </c>
      <c r="B30" s="104" t="s">
        <v>272</v>
      </c>
      <c r="C30" s="104" t="s">
        <v>244</v>
      </c>
      <c r="D30" s="104" t="s">
        <v>259</v>
      </c>
      <c r="E30" s="104" t="s">
        <v>266</v>
      </c>
      <c r="F30" s="105">
        <v>0</v>
      </c>
      <c r="G30" s="105">
        <v>0</v>
      </c>
      <c r="H30" s="105"/>
      <c r="I30" s="105">
        <v>-701</v>
      </c>
      <c r="J30" s="106"/>
      <c r="K30" s="106"/>
      <c r="L30" s="106"/>
      <c r="M30" s="106"/>
      <c r="N30" s="106"/>
      <c r="O30" s="106">
        <v>123800</v>
      </c>
      <c r="P30" s="106"/>
      <c r="Q30" s="106"/>
      <c r="R30" s="106"/>
      <c r="S30" s="106"/>
      <c r="T30" s="106"/>
      <c r="U30" s="106"/>
    </row>
    <row r="31" spans="1:21">
      <c r="A31" s="238"/>
      <c r="B31" s="104" t="s">
        <v>273</v>
      </c>
      <c r="C31" s="104" t="s">
        <v>247</v>
      </c>
      <c r="D31" s="104"/>
      <c r="E31" s="104"/>
      <c r="F31" s="105">
        <v>0</v>
      </c>
      <c r="G31" s="110">
        <v>71500</v>
      </c>
      <c r="H31" s="105"/>
      <c r="I31" s="110">
        <v>346000</v>
      </c>
      <c r="J31" s="106"/>
      <c r="K31" s="106">
        <v>20000</v>
      </c>
      <c r="L31" s="106"/>
      <c r="M31" s="106"/>
      <c r="N31" s="106"/>
      <c r="O31" s="106">
        <v>50000</v>
      </c>
      <c r="P31" s="106"/>
      <c r="Q31" s="106">
        <v>10000</v>
      </c>
      <c r="R31" s="106"/>
      <c r="S31" s="106"/>
      <c r="T31" s="106"/>
      <c r="U31" s="106"/>
    </row>
    <row r="32" spans="1:21">
      <c r="A32" s="238"/>
      <c r="B32" s="104" t="s">
        <v>274</v>
      </c>
      <c r="C32" s="104" t="s">
        <v>244</v>
      </c>
      <c r="D32" s="104" t="s">
        <v>259</v>
      </c>
      <c r="E32" s="104" t="s">
        <v>266</v>
      </c>
      <c r="F32" s="105">
        <v>9938905</v>
      </c>
      <c r="G32" s="105">
        <v>192988267</v>
      </c>
      <c r="H32" s="105">
        <v>447965</v>
      </c>
      <c r="I32" s="105">
        <v>201623677</v>
      </c>
      <c r="J32" s="106">
        <v>963456</v>
      </c>
      <c r="K32" s="106">
        <v>200195782</v>
      </c>
      <c r="L32" s="106"/>
      <c r="M32" s="106">
        <v>38153311</v>
      </c>
      <c r="N32" s="106"/>
      <c r="O32" s="106">
        <v>11553735</v>
      </c>
      <c r="P32" s="106">
        <v>278280</v>
      </c>
      <c r="Q32" s="106">
        <v>10692017</v>
      </c>
      <c r="R32" s="106">
        <v>193315</v>
      </c>
      <c r="S32" s="106">
        <v>8833108</v>
      </c>
      <c r="T32" s="106"/>
      <c r="U32" s="106"/>
    </row>
    <row r="33" spans="1:21">
      <c r="A33" s="238" t="s">
        <v>275</v>
      </c>
      <c r="B33" s="238"/>
      <c r="C33" s="104" t="s">
        <v>244</v>
      </c>
      <c r="D33" s="104"/>
      <c r="E33" s="104"/>
      <c r="F33" s="106">
        <f>SUMIFS(F6:F32,$C$6:$C$32,$C$33)</f>
        <v>11028305</v>
      </c>
      <c r="G33" s="106">
        <f>SUMIFS(G6:G32,$C$6:$C$32,$C$33)</f>
        <v>286534278</v>
      </c>
      <c r="H33" s="106">
        <f>SUMIFS(H6:H32,$C$6:$C$32,$C$33)</f>
        <v>1375215</v>
      </c>
      <c r="I33" s="106">
        <f>SUMIFS(I6:I32,$C$6:$C$32,$C$33)</f>
        <v>294965354</v>
      </c>
      <c r="J33" s="106">
        <f>SUMIFS(J$4:J$32,$C$4:$C$32,$C$33)</f>
        <v>2097156</v>
      </c>
      <c r="K33" s="106">
        <f t="shared" ref="K33:U33" si="0">SUMIFS(K4:K32,$C$4:$C$32,$C$33)</f>
        <v>293479139</v>
      </c>
      <c r="L33" s="106">
        <f t="shared" si="0"/>
        <v>687160</v>
      </c>
      <c r="M33" s="106">
        <f t="shared" si="0"/>
        <v>152065864</v>
      </c>
      <c r="N33" s="106">
        <f t="shared" si="0"/>
        <v>737500</v>
      </c>
      <c r="O33" s="106">
        <f t="shared" si="0"/>
        <v>150490512</v>
      </c>
      <c r="P33" s="106">
        <f t="shared" si="0"/>
        <v>643377</v>
      </c>
      <c r="Q33" s="106">
        <f t="shared" si="0"/>
        <v>160945669</v>
      </c>
      <c r="R33" s="106">
        <f t="shared" si="0"/>
        <v>2655827</v>
      </c>
      <c r="S33" s="106">
        <f t="shared" si="0"/>
        <v>259291214</v>
      </c>
      <c r="T33" s="106">
        <f t="shared" si="0"/>
        <v>1627835</v>
      </c>
      <c r="U33" s="106">
        <f t="shared" si="0"/>
        <v>178570446</v>
      </c>
    </row>
    <row r="34" spans="1:21">
      <c r="A34" s="238"/>
      <c r="B34" s="238"/>
      <c r="C34" s="104" t="s">
        <v>247</v>
      </c>
      <c r="D34" s="104"/>
      <c r="E34" s="104"/>
      <c r="F34" s="106">
        <f>SUMIFS(F6:F32,$C$6:$C$32,$C$34)</f>
        <v>41265061</v>
      </c>
      <c r="G34" s="106">
        <f>SUMIFS(G6:G32,$C$6:$C$32,$C$34)</f>
        <v>260694791</v>
      </c>
      <c r="H34" s="106">
        <f>SUMIFS(H6:H32,$C$6:$C$32,$C$34)</f>
        <v>16228352</v>
      </c>
      <c r="I34" s="106">
        <f>SUMIFS(I6:I32,$C$6:$C$32,$C$34)</f>
        <v>310156164</v>
      </c>
      <c r="J34" s="106">
        <f>SUMIFS(J$4:J$32,C$4:C$32,$C$34)</f>
        <v>28443523</v>
      </c>
      <c r="K34" s="106">
        <f>SUMIFS(K$4:K$32,C$4:C$32,$C$34)</f>
        <v>341146500</v>
      </c>
      <c r="L34" s="106">
        <f t="shared" ref="L34:U34" si="1">SUMIFS(L$4:L$32,$C$4:$C$32,$C$34)</f>
        <v>29298855</v>
      </c>
      <c r="M34" s="106">
        <f t="shared" si="1"/>
        <v>369684285</v>
      </c>
      <c r="N34" s="106">
        <f t="shared" si="1"/>
        <v>10683100</v>
      </c>
      <c r="O34" s="106">
        <f t="shared" si="1"/>
        <v>402129914</v>
      </c>
      <c r="P34" s="106">
        <f t="shared" si="1"/>
        <v>61604448</v>
      </c>
      <c r="Q34" s="106">
        <f t="shared" si="1"/>
        <v>437501630</v>
      </c>
      <c r="R34" s="106">
        <f t="shared" si="1"/>
        <v>61236305</v>
      </c>
      <c r="S34" s="106">
        <f t="shared" si="1"/>
        <v>525792852</v>
      </c>
      <c r="T34" s="106">
        <f t="shared" si="1"/>
        <v>22430911</v>
      </c>
      <c r="U34" s="106">
        <f t="shared" si="1"/>
        <v>648592954</v>
      </c>
    </row>
    <row r="35" spans="1:21">
      <c r="A35" s="238" t="s">
        <v>187</v>
      </c>
      <c r="B35" s="238"/>
      <c r="C35" s="238"/>
      <c r="D35" s="111"/>
      <c r="E35" s="111"/>
      <c r="F35" s="106">
        <f t="shared" ref="F35:G35" si="2">SUM(F33:F34)</f>
        <v>52293366</v>
      </c>
      <c r="G35" s="106">
        <f t="shared" si="2"/>
        <v>547229069</v>
      </c>
      <c r="H35" s="106">
        <f t="shared" ref="H35:U35" si="3">SUM(H33:H34)</f>
        <v>17603567</v>
      </c>
      <c r="I35" s="106">
        <f t="shared" si="3"/>
        <v>605121518</v>
      </c>
      <c r="J35" s="106">
        <f t="shared" si="3"/>
        <v>30540679</v>
      </c>
      <c r="K35" s="106">
        <f t="shared" si="3"/>
        <v>634625639</v>
      </c>
      <c r="L35" s="106">
        <f t="shared" si="3"/>
        <v>29986015</v>
      </c>
      <c r="M35" s="106">
        <f t="shared" si="3"/>
        <v>521750149</v>
      </c>
      <c r="N35" s="106">
        <f t="shared" si="3"/>
        <v>11420600</v>
      </c>
      <c r="O35" s="106">
        <f t="shared" si="3"/>
        <v>552620426</v>
      </c>
      <c r="P35" s="106">
        <f t="shared" si="3"/>
        <v>62247825</v>
      </c>
      <c r="Q35" s="106">
        <f t="shared" si="3"/>
        <v>598447299</v>
      </c>
      <c r="R35" s="106">
        <f t="shared" si="3"/>
        <v>63892132</v>
      </c>
      <c r="S35" s="106">
        <f t="shared" si="3"/>
        <v>785084066</v>
      </c>
      <c r="T35" s="106">
        <f t="shared" si="3"/>
        <v>24058746</v>
      </c>
      <c r="U35" s="106">
        <f t="shared" si="3"/>
        <v>827163400</v>
      </c>
    </row>
    <row r="36" spans="1:21">
      <c r="A36" s="112"/>
      <c r="B36" s="112"/>
      <c r="C36" s="112"/>
      <c r="D36" s="112"/>
      <c r="E36" s="112"/>
      <c r="F36" s="113"/>
      <c r="G36" s="113"/>
      <c r="H36" s="113"/>
      <c r="I36" s="113"/>
      <c r="J36" s="113"/>
      <c r="K36" s="113"/>
      <c r="L36" s="113"/>
      <c r="M36" s="113"/>
      <c r="N36" s="113"/>
      <c r="O36" s="113"/>
      <c r="P36" s="113"/>
      <c r="Q36" s="113"/>
      <c r="R36" s="113"/>
      <c r="S36" s="113"/>
    </row>
    <row r="37" spans="1:21">
      <c r="A37" s="114" t="s">
        <v>276</v>
      </c>
      <c r="B37" s="112"/>
      <c r="C37" s="112"/>
      <c r="F37" s="113"/>
      <c r="G37" s="172" t="s">
        <v>493</v>
      </c>
      <c r="H37" s="113"/>
      <c r="I37" s="115" t="s">
        <v>277</v>
      </c>
      <c r="J37" s="113"/>
      <c r="K37" s="115" t="s">
        <v>278</v>
      </c>
      <c r="L37" s="113"/>
      <c r="M37" s="115" t="s">
        <v>279</v>
      </c>
      <c r="N37" s="113"/>
      <c r="O37" s="112" t="s">
        <v>280</v>
      </c>
      <c r="P37" s="113"/>
      <c r="Q37" s="112" t="s">
        <v>281</v>
      </c>
      <c r="R37" s="113"/>
      <c r="S37" s="112" t="s">
        <v>282</v>
      </c>
    </row>
    <row r="38" spans="1:21">
      <c r="A38" s="237" t="s">
        <v>283</v>
      </c>
      <c r="B38" s="237"/>
      <c r="C38" s="107" t="s">
        <v>284</v>
      </c>
      <c r="F38" s="113"/>
      <c r="G38" s="107" t="s">
        <v>285</v>
      </c>
      <c r="H38" s="113"/>
      <c r="I38" s="107" t="s">
        <v>285</v>
      </c>
      <c r="J38" s="113"/>
      <c r="K38" s="107" t="s">
        <v>285</v>
      </c>
      <c r="L38" s="113"/>
      <c r="M38" s="107" t="s">
        <v>285</v>
      </c>
      <c r="N38" s="113"/>
      <c r="O38" s="107" t="s">
        <v>285</v>
      </c>
      <c r="P38" s="113"/>
      <c r="Q38" s="107" t="s">
        <v>285</v>
      </c>
      <c r="R38" s="113"/>
      <c r="S38" s="107" t="s">
        <v>285</v>
      </c>
    </row>
    <row r="39" spans="1:21">
      <c r="A39" s="238" t="s">
        <v>248</v>
      </c>
      <c r="B39" s="238"/>
      <c r="C39" s="104" t="s">
        <v>246</v>
      </c>
      <c r="F39" s="113"/>
      <c r="G39" s="116">
        <f>SUMIFS(G$5:G$32,$D$5:$D$32,$A$39,$E$5:$E$32,$C$39)</f>
        <v>260623291</v>
      </c>
      <c r="H39" s="113"/>
      <c r="I39" s="116">
        <f>SUMIFS(I$5:I$32,$D$5:$D$32,$A$39,$E$5:$E$32,$C$39)</f>
        <v>309810164</v>
      </c>
      <c r="J39" s="113"/>
      <c r="K39" s="117">
        <f>SUMIFS(K$5:K$32,$D$5:$D$32,$A$39,$E$5:$E$32,$C$39)</f>
        <v>341126500</v>
      </c>
      <c r="L39" s="113"/>
      <c r="M39" s="117">
        <f>SUMIFS(M$5:M$32,$D$5:$D$32,$A$39,$E$5:$E$32,$C$39)</f>
        <v>369684285</v>
      </c>
      <c r="N39" s="113"/>
      <c r="O39" s="117">
        <f>SUMIFS(O$5:O$32,$D$5:$D$32,$A$39,$E$5:$E$32,$C$39)</f>
        <v>402079914</v>
      </c>
      <c r="P39" s="113"/>
      <c r="Q39" s="117">
        <f>SUMIFS(Q$5:Q$32,$D$5:$D$32,$A$39,$E$5:$E$32,$C$39)</f>
        <v>437491630</v>
      </c>
      <c r="R39" s="113"/>
      <c r="S39" s="117">
        <f>SUMIFS(S$5:S$32,$D$5:$D$32,$A$39,$E$5:$E$32,$C$39)</f>
        <v>525792852</v>
      </c>
    </row>
    <row r="40" spans="1:21">
      <c r="A40" s="238" t="s">
        <v>286</v>
      </c>
      <c r="B40" s="238"/>
      <c r="C40" s="104"/>
      <c r="F40" s="113"/>
      <c r="G40" s="116">
        <f>+G31</f>
        <v>71500</v>
      </c>
      <c r="H40" s="113"/>
      <c r="I40" s="116">
        <f>+I31</f>
        <v>346000</v>
      </c>
      <c r="J40" s="113"/>
      <c r="K40" s="117"/>
      <c r="L40" s="113"/>
      <c r="M40" s="117"/>
      <c r="N40" s="113"/>
      <c r="O40" s="117"/>
      <c r="P40" s="113"/>
      <c r="Q40" s="117"/>
      <c r="R40" s="113"/>
      <c r="S40" s="117"/>
    </row>
    <row r="41" spans="1:21">
      <c r="A41" s="238" t="s">
        <v>245</v>
      </c>
      <c r="B41" s="238"/>
      <c r="C41" s="104" t="s">
        <v>246</v>
      </c>
      <c r="F41" s="113"/>
      <c r="G41" s="118">
        <f>SUMIFS(G$5:G$32,$D$5:$D$32,$A$41,$E$5:$E$32,$C$41)</f>
        <v>85595779</v>
      </c>
      <c r="H41" s="113"/>
      <c r="I41" s="118">
        <f>SUMIFS(I$5:I$32,$D$5:$D$32,$A$41,$E$5:$E$32,$C$41)</f>
        <v>92631796</v>
      </c>
      <c r="J41" s="113"/>
      <c r="K41" s="117">
        <f>SUMIFS(K$5:K$32,$D$5:$D$32,$A$41,$E$5:$E$32,$C$41)</f>
        <v>92162377</v>
      </c>
      <c r="L41" s="113"/>
      <c r="M41" s="117">
        <f>SUMIFS(M$5:M$32,$D$5:$D$32,$A$41,$E$5:$E$32,$C$41)</f>
        <v>112249567</v>
      </c>
      <c r="N41" s="113"/>
      <c r="O41" s="117">
        <f>SUMIFS(O$5:O$32,$D$5:$D$32,$A$41,$E$5:$E$32,$C$41)</f>
        <v>136737497</v>
      </c>
      <c r="P41" s="113"/>
      <c r="Q41" s="117">
        <f>SUMIFS(Q$5:Q$32,$D$5:$D$32,$A$41,$E$5:$E$32,$C$41)</f>
        <v>136369892</v>
      </c>
      <c r="R41" s="113"/>
      <c r="S41" s="117">
        <f>SUMIFS(S$5:S$32,$D$5:$D$32,$A$41,$E$5:$E$32,$C$41)</f>
        <v>162093491</v>
      </c>
    </row>
    <row r="42" spans="1:21">
      <c r="A42" s="244" t="s">
        <v>259</v>
      </c>
      <c r="B42" s="245"/>
      <c r="C42" s="104" t="s">
        <v>258</v>
      </c>
      <c r="F42" s="113"/>
      <c r="G42" s="118">
        <f>SUMIFS(G$5:G$32,$D$5:$D$32,$A$42,$E$5:$E$32,$C$42)</f>
        <v>580232</v>
      </c>
      <c r="H42" s="113"/>
      <c r="I42" s="118">
        <f>SUMIFS(I$5:I$32,$D$5:$D$32,$A$42,$E$5:$E$32,$C$42)</f>
        <v>710582</v>
      </c>
      <c r="J42" s="113"/>
      <c r="K42" s="117">
        <f>SUMIFS(K$5:K$32,$D$5:$D$32,$A$42,$E$5:$E$32,$C$42)</f>
        <v>1120980</v>
      </c>
      <c r="L42" s="113"/>
      <c r="M42" s="117">
        <f>SUMIFS(M$5:M$32,$D$5:$D$32,$A$42,$E$5:$E$32,$C$42)</f>
        <v>1662986</v>
      </c>
      <c r="N42" s="113"/>
      <c r="O42" s="117">
        <f>SUMIFS(O$5:O$32,$D$5:$D$32,$A$42,$E$5:$E$32,$C$42)</f>
        <v>2075480</v>
      </c>
      <c r="P42" s="113"/>
      <c r="Q42" s="117">
        <f>SUMIFS(Q$5:Q$32,$D$5:$D$32,$A$42,$E$5:$E$32,$C$42)</f>
        <v>2210460</v>
      </c>
      <c r="R42" s="113"/>
      <c r="S42" s="117">
        <f>SUMIFS(S$5:S$32,$D$5:$D$32,$A$42,$E$5:$E$32,$C$42)</f>
        <v>2056115</v>
      </c>
    </row>
    <row r="43" spans="1:21">
      <c r="A43" s="244" t="s">
        <v>259</v>
      </c>
      <c r="B43" s="245"/>
      <c r="C43" s="104" t="s">
        <v>266</v>
      </c>
      <c r="F43" s="113"/>
      <c r="G43" s="118">
        <f>SUMIFS(G$5:G$32,$D$5:$D$32,$A$43,$E$5:$E$32,$C$43)</f>
        <v>192988267</v>
      </c>
      <c r="H43" s="113"/>
      <c r="I43" s="118">
        <f>SUMIFS(I$5:I$32,$D$5:$D$32,$A$43,$E$5:$E$32,$C$43)</f>
        <v>201622976</v>
      </c>
      <c r="J43" s="113"/>
      <c r="K43" s="117">
        <f>SUMIFS(K$5:K$32,$D$5:$D$32,$A$43,$E$5:$E$32,$C$43)</f>
        <v>200195782</v>
      </c>
      <c r="L43" s="113"/>
      <c r="M43" s="117">
        <f>SUMIFS(M$5:M$32,$D$5:$D$32,$A$43,$E$5:$E$32,$C$43)</f>
        <v>38153311</v>
      </c>
      <c r="N43" s="113"/>
      <c r="O43" s="117">
        <f>SUMIFS(O$5:O$32,$D$5:$D$32,$A$43,$E$5:$E$32,$C$43)</f>
        <v>11677535</v>
      </c>
      <c r="P43" s="113"/>
      <c r="Q43" s="117">
        <f>SUMIFS(Q$5:Q$32,$D$5:$D$32,$A$43,$E$5:$E$32,$C$43)</f>
        <v>10692017</v>
      </c>
      <c r="R43" s="113"/>
      <c r="S43" s="117">
        <f>SUMIFS(S$5:S$32,$D$5:$D$32,$A$43,$E$5:$E$32,$C$43)</f>
        <v>8833108</v>
      </c>
    </row>
    <row r="44" spans="1:21">
      <c r="A44" s="244" t="s">
        <v>259</v>
      </c>
      <c r="B44" s="245"/>
      <c r="C44" s="104" t="s">
        <v>262</v>
      </c>
      <c r="F44" s="113"/>
      <c r="G44" s="118">
        <f>SUMIFS(G$5:G$32,$D$5:$D$32,$A$44,$E$5:$E$32,$C$44)</f>
        <v>7370000</v>
      </c>
      <c r="H44" s="113"/>
      <c r="I44" s="118">
        <f>SUMIFS(I$5:I$32,$D$5:$D$32,$A$44,$E$5:$E$32,$C$44)</f>
        <v>0</v>
      </c>
      <c r="J44" s="113"/>
      <c r="K44" s="117">
        <f>SUMIFS(K$5:K$32,$D$5:$D$32,$A$44,$E$5:$E$32,$C$44)</f>
        <v>0</v>
      </c>
      <c r="L44" s="113"/>
      <c r="M44" s="117">
        <f>SUMIFS(M$5:M$32,$D$5:$D$32,$A$44,$E$5:$E$32,$C$44)</f>
        <v>0</v>
      </c>
      <c r="N44" s="113"/>
      <c r="O44" s="117">
        <f>SUMIFS(O$5:O$32,$D$5:$D$32,$A$44,$E$5:$E$32,$C$44)</f>
        <v>0</v>
      </c>
      <c r="P44" s="113"/>
      <c r="Q44" s="117">
        <f>SUMIFS(Q$5:Q$32,$D$5:$D$32,$A$44,$E$5:$E$32,$C$44)</f>
        <v>11673300</v>
      </c>
      <c r="R44" s="113"/>
      <c r="S44" s="117">
        <f>SUMIFS(S$5:S$32,$D$5:$D$32,$A$44,$E$5:$E$32,$C$44)</f>
        <v>86308500</v>
      </c>
    </row>
    <row r="45" spans="1:21">
      <c r="A45" s="244" t="s">
        <v>187</v>
      </c>
      <c r="B45" s="246"/>
      <c r="C45" s="245"/>
      <c r="E45" s="119"/>
      <c r="F45" s="113"/>
      <c r="G45" s="117">
        <f>SUM(G39:G44)</f>
        <v>547229069</v>
      </c>
      <c r="H45" s="113"/>
      <c r="I45" s="117">
        <f>SUM(I39:I44)</f>
        <v>605121518</v>
      </c>
      <c r="J45" s="113"/>
      <c r="K45" s="117">
        <f>SUM(K39:K44)</f>
        <v>634605639</v>
      </c>
      <c r="L45" s="113"/>
      <c r="M45" s="117">
        <f>SUM(M39:M44)</f>
        <v>521750149</v>
      </c>
      <c r="N45" s="113"/>
      <c r="O45" s="117">
        <f>SUM(O39:O44)</f>
        <v>552570426</v>
      </c>
      <c r="P45" s="113"/>
      <c r="Q45" s="117">
        <f>SUM(Q39:Q44)</f>
        <v>598437299</v>
      </c>
      <c r="R45" s="113"/>
      <c r="S45" s="117">
        <f>SUM(S39:S44)</f>
        <v>785084066</v>
      </c>
    </row>
    <row r="46" spans="1:21">
      <c r="A46" s="120"/>
      <c r="B46" s="120"/>
      <c r="C46" s="120"/>
      <c r="E46" s="119"/>
      <c r="F46" s="113"/>
      <c r="G46" s="121"/>
      <c r="H46" s="113"/>
      <c r="I46" s="121"/>
      <c r="J46" s="113"/>
      <c r="K46" s="121"/>
      <c r="L46" s="113"/>
      <c r="M46" s="121"/>
      <c r="N46" s="113"/>
      <c r="O46" s="121"/>
      <c r="P46" s="113"/>
      <c r="Q46" s="121"/>
      <c r="R46" s="113"/>
      <c r="S46" s="121"/>
    </row>
    <row r="47" spans="1:21">
      <c r="A47" s="247" t="s">
        <v>287</v>
      </c>
      <c r="B47" s="247"/>
      <c r="C47" s="247"/>
      <c r="E47" s="119"/>
      <c r="F47" s="113"/>
      <c r="G47" s="121"/>
      <c r="H47" s="113"/>
      <c r="I47" s="121"/>
      <c r="J47" s="113"/>
      <c r="K47" s="121"/>
      <c r="L47" s="113"/>
      <c r="M47" s="121"/>
      <c r="N47" s="113"/>
      <c r="O47" s="121"/>
      <c r="P47" s="113"/>
      <c r="Q47" s="121"/>
      <c r="R47" s="113"/>
      <c r="S47" s="121"/>
    </row>
    <row r="48" spans="1:21">
      <c r="A48" s="244" t="s">
        <v>240</v>
      </c>
      <c r="B48" s="245"/>
      <c r="C48" s="104" t="s">
        <v>244</v>
      </c>
      <c r="F48" s="113"/>
      <c r="G48" s="117">
        <f>F33</f>
        <v>11028305</v>
      </c>
      <c r="H48" s="113"/>
      <c r="I48" s="117">
        <f>H33</f>
        <v>1375215</v>
      </c>
      <c r="J48" s="113"/>
      <c r="K48" s="117">
        <f>J33</f>
        <v>2097156</v>
      </c>
      <c r="L48" s="113"/>
      <c r="M48" s="117">
        <f>L33</f>
        <v>687160</v>
      </c>
      <c r="N48" s="113"/>
      <c r="O48" s="117">
        <f>N33</f>
        <v>737500</v>
      </c>
      <c r="P48" s="113"/>
      <c r="Q48" s="117">
        <f>P33</f>
        <v>643377</v>
      </c>
      <c r="R48" s="113"/>
      <c r="S48" s="117">
        <f>R33</f>
        <v>2655827</v>
      </c>
    </row>
    <row r="49" spans="1:19">
      <c r="A49" s="244" t="s">
        <v>240</v>
      </c>
      <c r="B49" s="245"/>
      <c r="C49" s="122" t="s">
        <v>247</v>
      </c>
      <c r="F49" s="113"/>
      <c r="G49" s="117">
        <f>+F34</f>
        <v>41265061</v>
      </c>
      <c r="H49" s="113"/>
      <c r="I49" s="117">
        <f>+H34</f>
        <v>16228352</v>
      </c>
      <c r="J49" s="113"/>
      <c r="K49" s="117">
        <f>+J34</f>
        <v>28443523</v>
      </c>
      <c r="L49" s="113"/>
      <c r="M49" s="117">
        <f>+L34</f>
        <v>29298855</v>
      </c>
      <c r="N49" s="113"/>
      <c r="O49" s="117">
        <f>+N34</f>
        <v>10683100</v>
      </c>
      <c r="P49" s="113"/>
      <c r="Q49" s="117">
        <f>+P34</f>
        <v>61604448</v>
      </c>
      <c r="R49" s="113"/>
      <c r="S49" s="117">
        <f>+R34</f>
        <v>61236305</v>
      </c>
    </row>
    <row r="50" spans="1:19">
      <c r="A50" s="244" t="s">
        <v>288</v>
      </c>
      <c r="B50" s="245"/>
      <c r="C50" s="104" t="s">
        <v>244</v>
      </c>
      <c r="F50" s="113"/>
      <c r="G50" s="123">
        <f>ROUND(G48/G33,3)</f>
        <v>3.7999999999999999E-2</v>
      </c>
      <c r="H50" s="113"/>
      <c r="I50" s="123">
        <f>ROUND(I48/I33,3)</f>
        <v>5.0000000000000001E-3</v>
      </c>
      <c r="J50" s="113"/>
      <c r="K50" s="123">
        <f>ROUND(K48/K33,3)</f>
        <v>7.0000000000000001E-3</v>
      </c>
      <c r="L50" s="113"/>
      <c r="M50" s="123">
        <f>ROUND(M48/M33,3)</f>
        <v>5.0000000000000001E-3</v>
      </c>
      <c r="N50" s="113"/>
      <c r="O50" s="123">
        <f>ROUND(O48/O33,3)</f>
        <v>5.0000000000000001E-3</v>
      </c>
      <c r="P50" s="113"/>
      <c r="Q50" s="123">
        <f>ROUND(Q48/Q33,3)</f>
        <v>4.0000000000000001E-3</v>
      </c>
      <c r="R50" s="113"/>
      <c r="S50" s="123">
        <f>ROUND(S48/S33,3)</f>
        <v>0.01</v>
      </c>
    </row>
    <row r="51" spans="1:19">
      <c r="A51" s="244" t="s">
        <v>288</v>
      </c>
      <c r="B51" s="245"/>
      <c r="C51" s="122" t="s">
        <v>247</v>
      </c>
      <c r="D51" s="112"/>
      <c r="E51" s="112"/>
      <c r="F51" s="113"/>
      <c r="G51" s="123">
        <f>ROUND(G49/G34,3)</f>
        <v>0.158</v>
      </c>
      <c r="H51" s="113"/>
      <c r="I51" s="123">
        <f>ROUND(I49/I34,3)</f>
        <v>5.1999999999999998E-2</v>
      </c>
      <c r="J51" s="113"/>
      <c r="K51" s="123">
        <f>ROUND(K49/K34,3)</f>
        <v>8.3000000000000004E-2</v>
      </c>
      <c r="L51" s="113"/>
      <c r="M51" s="123">
        <f>ROUND(M49/M34,3)</f>
        <v>7.9000000000000001E-2</v>
      </c>
      <c r="N51" s="113"/>
      <c r="O51" s="123">
        <f>ROUND(O49/O34,3)</f>
        <v>2.7E-2</v>
      </c>
      <c r="P51" s="113"/>
      <c r="Q51" s="123">
        <f>ROUND(Q49/Q34,3)</f>
        <v>0.14099999999999999</v>
      </c>
      <c r="R51" s="113"/>
      <c r="S51" s="123">
        <f>ROUND(S49/S34,3)</f>
        <v>0.11600000000000001</v>
      </c>
    </row>
    <row r="52" spans="1:19">
      <c r="A52" s="244" t="s">
        <v>289</v>
      </c>
      <c r="B52" s="245"/>
      <c r="C52" s="104" t="s">
        <v>244</v>
      </c>
      <c r="D52" s="112"/>
      <c r="E52" s="112"/>
      <c r="F52" s="113"/>
      <c r="G52" s="123">
        <f>AVERAGE(G50,I50,K50,M50,O50)</f>
        <v>1.1999999999999999E-2</v>
      </c>
      <c r="H52" s="113"/>
      <c r="I52" s="123">
        <f>AVERAGE(I50,K50,M50,O50,Q50)</f>
        <v>5.2000000000000006E-3</v>
      </c>
      <c r="J52" s="113"/>
      <c r="K52" s="123">
        <f>AVERAGE(K50,M50,O50,Q50,S50)</f>
        <v>6.1999999999999998E-3</v>
      </c>
      <c r="L52" s="113"/>
      <c r="M52" s="124"/>
      <c r="N52" s="113"/>
      <c r="O52" s="113"/>
      <c r="P52" s="113"/>
      <c r="Q52" s="113"/>
      <c r="R52" s="113"/>
      <c r="S52" s="113"/>
    </row>
    <row r="53" spans="1:19">
      <c r="A53" s="244" t="s">
        <v>289</v>
      </c>
      <c r="B53" s="245"/>
      <c r="C53" s="122" t="s">
        <v>247</v>
      </c>
      <c r="D53" s="112"/>
      <c r="E53" s="112"/>
      <c r="F53" s="113"/>
      <c r="G53" s="123">
        <f>AVERAGE(G51,I51,K51,M51,O51)</f>
        <v>7.980000000000001E-2</v>
      </c>
      <c r="H53" s="113"/>
      <c r="I53" s="123">
        <f>AVERAGE(I51,K51,M51,O51,Q51)</f>
        <v>7.6399999999999996E-2</v>
      </c>
      <c r="J53" s="113"/>
      <c r="K53" s="123">
        <f>AVERAGE(K51,M51,O51,Q51,S51)</f>
        <v>8.9199999999999988E-2</v>
      </c>
      <c r="L53" s="113"/>
      <c r="M53" s="125"/>
      <c r="N53" s="113"/>
      <c r="O53" s="113"/>
      <c r="P53" s="113"/>
      <c r="Q53" s="113"/>
      <c r="R53" s="113"/>
      <c r="S53" s="113"/>
    </row>
    <row r="54" spans="1:19">
      <c r="A54" s="112"/>
      <c r="B54" s="112"/>
      <c r="C54" s="112"/>
      <c r="D54" s="112"/>
      <c r="E54" s="112"/>
      <c r="F54" s="113"/>
      <c r="G54" s="113"/>
      <c r="H54" s="113"/>
      <c r="I54" s="113"/>
      <c r="J54" s="113"/>
      <c r="K54" s="113"/>
      <c r="L54" s="113"/>
      <c r="M54" s="113"/>
      <c r="N54" s="113"/>
      <c r="O54" s="113"/>
      <c r="P54" s="113"/>
      <c r="Q54" s="113"/>
      <c r="R54" s="113"/>
      <c r="S54" s="113"/>
    </row>
    <row r="55" spans="1:19">
      <c r="A55" s="114" t="s">
        <v>290</v>
      </c>
      <c r="B55" s="112"/>
      <c r="C55" s="112"/>
      <c r="D55" s="112"/>
      <c r="E55" s="112"/>
      <c r="F55" s="113"/>
      <c r="G55" s="113"/>
      <c r="H55" s="113"/>
      <c r="I55" s="113"/>
      <c r="J55" s="113"/>
      <c r="K55" s="113"/>
      <c r="L55" s="113"/>
      <c r="M55" s="113"/>
      <c r="N55" s="113"/>
      <c r="O55" s="113"/>
      <c r="P55" s="113"/>
      <c r="Q55" s="113"/>
      <c r="R55" s="113"/>
      <c r="S55" s="113"/>
    </row>
    <row r="56" spans="1:19">
      <c r="A56" s="237" t="s">
        <v>291</v>
      </c>
      <c r="B56" s="237"/>
      <c r="C56" s="107" t="s">
        <v>292</v>
      </c>
      <c r="D56" s="112"/>
      <c r="E56" s="112"/>
      <c r="F56" s="113"/>
      <c r="G56" s="173" t="s">
        <v>435</v>
      </c>
      <c r="H56" s="113"/>
      <c r="I56" s="103" t="s">
        <v>293</v>
      </c>
      <c r="J56" s="113"/>
      <c r="K56" s="103" t="s">
        <v>294</v>
      </c>
      <c r="L56" s="113"/>
      <c r="M56" s="126"/>
      <c r="N56" s="113"/>
      <c r="O56" s="113"/>
      <c r="P56" s="113"/>
      <c r="Q56" s="113"/>
      <c r="R56" s="113"/>
      <c r="S56" s="113"/>
    </row>
    <row r="57" spans="1:19">
      <c r="A57" s="244" t="s">
        <v>295</v>
      </c>
      <c r="B57" s="245"/>
      <c r="C57" s="104" t="s">
        <v>296</v>
      </c>
      <c r="D57" s="127"/>
      <c r="E57" s="112"/>
      <c r="F57" s="113"/>
      <c r="G57" s="106">
        <f>ROUND(G52*G33,-3)</f>
        <v>3438000</v>
      </c>
      <c r="H57" s="113">
        <f>+G57-I57</f>
        <v>1904000</v>
      </c>
      <c r="I57" s="106">
        <f>ROUND(I52*I33,-3)</f>
        <v>1534000</v>
      </c>
      <c r="J57" s="113"/>
      <c r="K57" s="106">
        <f>ROUND(K52*K33,-3)</f>
        <v>1820000</v>
      </c>
      <c r="L57" s="113"/>
      <c r="M57" s="113"/>
      <c r="N57" s="113"/>
      <c r="O57" s="113"/>
      <c r="P57" s="113"/>
      <c r="Q57" s="113"/>
      <c r="R57" s="113"/>
      <c r="S57" s="113"/>
    </row>
    <row r="58" spans="1:19">
      <c r="A58" s="244" t="s">
        <v>295</v>
      </c>
      <c r="B58" s="245"/>
      <c r="C58" s="104" t="s">
        <v>297</v>
      </c>
      <c r="D58" s="127"/>
      <c r="E58" s="112"/>
      <c r="F58" s="113"/>
      <c r="G58" s="106">
        <f>ROUND(G53*G34,-3)</f>
        <v>20803000</v>
      </c>
      <c r="H58" s="113">
        <f>+G58-I58</f>
        <v>-2893000</v>
      </c>
      <c r="I58" s="106">
        <f>ROUND(I53*I34,-3)</f>
        <v>23696000</v>
      </c>
      <c r="J58" s="113"/>
      <c r="K58" s="106">
        <f>ROUND(K53*K34,-3)</f>
        <v>30430000</v>
      </c>
      <c r="L58" s="113"/>
      <c r="M58" s="113">
        <f>I58-K58</f>
        <v>-6734000</v>
      </c>
      <c r="N58" s="113"/>
      <c r="O58" s="113"/>
      <c r="P58" s="113"/>
      <c r="Q58" s="113"/>
      <c r="R58" s="113"/>
      <c r="S58" s="113"/>
    </row>
    <row r="59" spans="1:19">
      <c r="A59" s="112"/>
      <c r="B59" s="112"/>
      <c r="C59" s="112"/>
      <c r="D59" s="112"/>
      <c r="E59" s="112"/>
      <c r="F59" s="113"/>
      <c r="G59" s="113"/>
      <c r="H59" s="113"/>
      <c r="I59" s="113"/>
      <c r="J59" s="113"/>
      <c r="K59" s="113"/>
      <c r="L59" s="113"/>
      <c r="M59" s="113"/>
      <c r="N59" s="113"/>
      <c r="O59" s="113"/>
      <c r="P59" s="113"/>
      <c r="Q59" s="113"/>
      <c r="R59" s="113"/>
      <c r="S59" s="113"/>
    </row>
    <row r="60" spans="1:19">
      <c r="A60" s="114" t="s">
        <v>298</v>
      </c>
      <c r="B60" s="112"/>
      <c r="C60" s="112"/>
      <c r="D60" s="112"/>
      <c r="E60" s="112"/>
      <c r="F60" s="113"/>
      <c r="G60" s="113"/>
      <c r="H60" s="113"/>
      <c r="I60" s="113"/>
      <c r="J60" s="113"/>
      <c r="K60" s="113"/>
      <c r="L60" s="113"/>
      <c r="M60" s="113"/>
      <c r="N60" s="113"/>
      <c r="O60" s="113"/>
      <c r="P60" s="113"/>
      <c r="Q60" s="113"/>
      <c r="R60" s="113"/>
      <c r="S60" s="113"/>
    </row>
    <row r="61" spans="1:19">
      <c r="A61" s="237" t="s">
        <v>299</v>
      </c>
      <c r="B61" s="237"/>
      <c r="C61" s="107" t="s">
        <v>300</v>
      </c>
      <c r="D61" s="112"/>
      <c r="E61" s="112"/>
      <c r="F61" s="113"/>
      <c r="G61" s="173" t="s">
        <v>435</v>
      </c>
      <c r="H61" s="113"/>
      <c r="I61" s="103" t="s">
        <v>293</v>
      </c>
      <c r="J61" s="113"/>
      <c r="K61" s="103" t="s">
        <v>301</v>
      </c>
      <c r="L61" s="113"/>
      <c r="M61" s="126"/>
      <c r="N61" s="113"/>
      <c r="O61" s="113"/>
      <c r="P61" s="113"/>
      <c r="Q61" s="113"/>
      <c r="R61" s="113"/>
      <c r="S61" s="113"/>
    </row>
    <row r="62" spans="1:19">
      <c r="A62" s="244" t="s">
        <v>302</v>
      </c>
      <c r="B62" s="245"/>
      <c r="C62" s="104" t="s">
        <v>303</v>
      </c>
      <c r="D62" s="112"/>
      <c r="E62" s="112"/>
      <c r="F62" s="113"/>
      <c r="G62" s="106"/>
      <c r="H62" s="113"/>
      <c r="I62" s="106">
        <v>20448</v>
      </c>
      <c r="J62" s="113"/>
      <c r="K62" s="106"/>
      <c r="L62" s="113" t="s">
        <v>304</v>
      </c>
      <c r="M62" s="113"/>
      <c r="N62" s="113"/>
      <c r="O62" s="113"/>
      <c r="P62" s="113"/>
      <c r="Q62" s="113"/>
      <c r="R62" s="113"/>
      <c r="S62" s="113"/>
    </row>
    <row r="63" spans="1:19">
      <c r="A63" s="244" t="s">
        <v>305</v>
      </c>
      <c r="B63" s="245"/>
      <c r="C63" s="104" t="s">
        <v>306</v>
      </c>
      <c r="D63" s="112"/>
      <c r="E63" s="112"/>
      <c r="F63" s="113"/>
      <c r="G63" s="106"/>
      <c r="H63" s="113"/>
      <c r="I63" s="106">
        <f>99772+9800</f>
        <v>109572</v>
      </c>
      <c r="J63" s="113"/>
      <c r="K63" s="106"/>
      <c r="L63" s="113" t="s">
        <v>307</v>
      </c>
      <c r="M63" s="113"/>
      <c r="N63" s="113"/>
      <c r="O63" s="113"/>
      <c r="P63" s="113"/>
      <c r="Q63" s="113"/>
      <c r="R63" s="113"/>
      <c r="S63" s="113"/>
    </row>
    <row r="65" spans="1:21">
      <c r="A65" s="102" t="s">
        <v>308</v>
      </c>
      <c r="F65" s="100"/>
      <c r="G65" s="100"/>
      <c r="H65" s="100"/>
      <c r="I65" s="100"/>
      <c r="J65" s="100"/>
      <c r="K65" s="100"/>
      <c r="L65" s="100"/>
      <c r="M65" s="100"/>
      <c r="N65" s="100"/>
      <c r="O65" s="100"/>
      <c r="P65" s="100"/>
      <c r="Q65" s="100"/>
      <c r="R65" s="100"/>
      <c r="S65" s="100"/>
    </row>
    <row r="66" spans="1:21">
      <c r="A66" s="238" t="s">
        <v>230</v>
      </c>
      <c r="B66" s="238"/>
      <c r="C66" s="239" t="s">
        <v>231</v>
      </c>
      <c r="D66" s="240" t="s">
        <v>309</v>
      </c>
      <c r="E66" s="240" t="s">
        <v>310</v>
      </c>
      <c r="F66" s="233" t="s">
        <v>435</v>
      </c>
      <c r="G66" s="233"/>
      <c r="H66" s="233" t="s">
        <v>293</v>
      </c>
      <c r="I66" s="233"/>
      <c r="J66" s="233" t="s">
        <v>311</v>
      </c>
      <c r="K66" s="233"/>
      <c r="L66" s="233" t="s">
        <v>312</v>
      </c>
      <c r="M66" s="233"/>
      <c r="N66" s="234" t="s">
        <v>313</v>
      </c>
      <c r="O66" s="235"/>
      <c r="P66" s="234" t="s">
        <v>314</v>
      </c>
      <c r="Q66" s="235"/>
      <c r="R66" s="234" t="s">
        <v>315</v>
      </c>
      <c r="S66" s="235"/>
    </row>
    <row r="67" spans="1:21">
      <c r="A67" s="238"/>
      <c r="B67" s="238"/>
      <c r="C67" s="238"/>
      <c r="D67" s="241"/>
      <c r="E67" s="241"/>
      <c r="F67" s="103" t="s">
        <v>240</v>
      </c>
      <c r="G67" s="103" t="s">
        <v>241</v>
      </c>
      <c r="H67" s="103" t="s">
        <v>240</v>
      </c>
      <c r="I67" s="103" t="s">
        <v>241</v>
      </c>
      <c r="J67" s="103" t="s">
        <v>240</v>
      </c>
      <c r="K67" s="103" t="s">
        <v>241</v>
      </c>
      <c r="L67" s="103" t="s">
        <v>240</v>
      </c>
      <c r="M67" s="103" t="s">
        <v>241</v>
      </c>
      <c r="N67" s="103" t="s">
        <v>240</v>
      </c>
      <c r="O67" s="103" t="s">
        <v>241</v>
      </c>
      <c r="P67" s="103" t="s">
        <v>240</v>
      </c>
      <c r="Q67" s="103" t="s">
        <v>241</v>
      </c>
      <c r="R67" s="103" t="s">
        <v>240</v>
      </c>
      <c r="S67" s="103" t="s">
        <v>241</v>
      </c>
    </row>
    <row r="68" spans="1:21">
      <c r="A68" s="242" t="s">
        <v>316</v>
      </c>
      <c r="B68" s="237" t="s">
        <v>317</v>
      </c>
      <c r="C68" s="104" t="s">
        <v>244</v>
      </c>
      <c r="D68" s="104" t="s">
        <v>245</v>
      </c>
      <c r="E68" s="104" t="s">
        <v>246</v>
      </c>
      <c r="F68" s="105">
        <v>0</v>
      </c>
      <c r="G68" s="105">
        <v>66770471</v>
      </c>
      <c r="H68" s="105">
        <v>0</v>
      </c>
      <c r="I68" s="105">
        <f>71591391+1225453</f>
        <v>72816844</v>
      </c>
      <c r="J68" s="106"/>
      <c r="K68" s="106">
        <v>76010462</v>
      </c>
      <c r="L68" s="106"/>
      <c r="M68" s="106">
        <v>84428195</v>
      </c>
      <c r="N68" s="106"/>
      <c r="O68" s="106">
        <v>104112153</v>
      </c>
      <c r="P68" s="106">
        <v>2500</v>
      </c>
      <c r="Q68" s="106">
        <v>122393504</v>
      </c>
      <c r="R68" s="106">
        <v>1400</v>
      </c>
      <c r="S68" s="106">
        <v>139533202</v>
      </c>
      <c r="T68" s="106"/>
      <c r="U68" s="106">
        <v>143732005</v>
      </c>
    </row>
    <row r="69" spans="1:21">
      <c r="A69" s="248"/>
      <c r="B69" s="237"/>
      <c r="C69" s="104" t="s">
        <v>247</v>
      </c>
      <c r="D69" s="104" t="s">
        <v>248</v>
      </c>
      <c r="E69" s="104" t="s">
        <v>246</v>
      </c>
      <c r="F69" s="105">
        <v>18575983</v>
      </c>
      <c r="G69" s="105">
        <v>236542850</v>
      </c>
      <c r="H69" s="105">
        <f>12465375+823380</f>
        <v>13288755</v>
      </c>
      <c r="I69" s="105">
        <f>266034380+7893717</f>
        <v>273928097</v>
      </c>
      <c r="J69" s="106">
        <v>9612049</v>
      </c>
      <c r="K69" s="106">
        <v>308216211</v>
      </c>
      <c r="L69" s="106">
        <v>15282785</v>
      </c>
      <c r="M69" s="106">
        <v>339051312</v>
      </c>
      <c r="N69" s="106">
        <v>12465191</v>
      </c>
      <c r="O69" s="106">
        <v>375656360</v>
      </c>
      <c r="P69" s="106">
        <v>11033444</v>
      </c>
      <c r="Q69" s="106">
        <v>393217945</v>
      </c>
      <c r="R69" s="106">
        <v>14123591</v>
      </c>
      <c r="S69" s="106">
        <v>409294880</v>
      </c>
      <c r="T69" s="106">
        <v>11907576</v>
      </c>
      <c r="U69" s="106">
        <v>429546053</v>
      </c>
    </row>
    <row r="70" spans="1:21">
      <c r="A70" s="236" t="s">
        <v>257</v>
      </c>
      <c r="B70" s="236"/>
      <c r="C70" s="104" t="s">
        <v>244</v>
      </c>
      <c r="D70" s="104" t="s">
        <v>245</v>
      </c>
      <c r="E70" s="104" t="s">
        <v>246</v>
      </c>
      <c r="F70" s="105">
        <v>0</v>
      </c>
      <c r="G70" s="105">
        <v>0</v>
      </c>
      <c r="H70" s="105"/>
      <c r="I70" s="105"/>
      <c r="J70" s="106"/>
      <c r="K70" s="106"/>
      <c r="L70" s="106"/>
      <c r="M70" s="106"/>
      <c r="N70" s="106"/>
      <c r="O70" s="106"/>
      <c r="P70" s="106"/>
      <c r="Q70" s="106"/>
      <c r="R70" s="106"/>
      <c r="S70" s="106"/>
      <c r="T70" s="106"/>
      <c r="U70" s="106"/>
    </row>
    <row r="71" spans="1:21">
      <c r="A71" s="236" t="s">
        <v>258</v>
      </c>
      <c r="B71" s="236"/>
      <c r="C71" s="104" t="s">
        <v>244</v>
      </c>
      <c r="D71" s="104" t="s">
        <v>259</v>
      </c>
      <c r="E71" s="104" t="s">
        <v>260</v>
      </c>
      <c r="F71" s="105">
        <v>0</v>
      </c>
      <c r="G71" s="105"/>
      <c r="H71" s="105"/>
      <c r="I71" s="105"/>
      <c r="J71" s="106"/>
      <c r="K71" s="106"/>
      <c r="L71" s="106"/>
      <c r="M71" s="106"/>
      <c r="N71" s="106"/>
      <c r="O71" s="106"/>
      <c r="P71" s="106"/>
      <c r="Q71" s="106"/>
      <c r="R71" s="106"/>
      <c r="S71" s="106"/>
      <c r="T71" s="106"/>
      <c r="U71" s="106"/>
    </row>
    <row r="72" spans="1:21">
      <c r="A72" s="236" t="s">
        <v>261</v>
      </c>
      <c r="B72" s="236"/>
      <c r="C72" s="104" t="s">
        <v>244</v>
      </c>
      <c r="D72" s="104" t="s">
        <v>259</v>
      </c>
      <c r="E72" s="104" t="s">
        <v>262</v>
      </c>
      <c r="F72" s="105"/>
      <c r="G72" s="105"/>
      <c r="H72" s="105"/>
      <c r="I72" s="105"/>
      <c r="J72" s="106"/>
      <c r="K72" s="106"/>
      <c r="L72" s="106"/>
      <c r="M72" s="106"/>
      <c r="N72" s="106"/>
      <c r="O72" s="106"/>
      <c r="P72" s="106"/>
      <c r="Q72" s="106"/>
      <c r="R72" s="106"/>
      <c r="S72" s="106"/>
      <c r="T72" s="106"/>
      <c r="U72" s="106"/>
    </row>
    <row r="73" spans="1:21">
      <c r="A73" s="236" t="s">
        <v>263</v>
      </c>
      <c r="B73" s="236"/>
      <c r="C73" s="104" t="s">
        <v>244</v>
      </c>
      <c r="D73" s="104" t="s">
        <v>259</v>
      </c>
      <c r="E73" s="104" t="s">
        <v>262</v>
      </c>
      <c r="F73" s="105"/>
      <c r="G73" s="105"/>
      <c r="H73" s="105"/>
      <c r="I73" s="105"/>
      <c r="J73" s="106"/>
      <c r="K73" s="106"/>
      <c r="L73" s="106"/>
      <c r="M73" s="106"/>
      <c r="N73" s="106"/>
      <c r="O73" s="106"/>
      <c r="P73" s="106"/>
      <c r="Q73" s="106"/>
      <c r="R73" s="106"/>
      <c r="S73" s="106"/>
      <c r="T73" s="106"/>
      <c r="U73" s="106"/>
    </row>
    <row r="74" spans="1:21">
      <c r="A74" s="238" t="s">
        <v>264</v>
      </c>
      <c r="B74" s="104" t="s">
        <v>265</v>
      </c>
      <c r="C74" s="104" t="s">
        <v>244</v>
      </c>
      <c r="D74" s="104" t="s">
        <v>259</v>
      </c>
      <c r="E74" s="104" t="s">
        <v>266</v>
      </c>
      <c r="F74" s="105"/>
      <c r="G74" s="105"/>
      <c r="H74" s="105"/>
      <c r="I74" s="105"/>
      <c r="J74" s="106"/>
      <c r="K74" s="106"/>
      <c r="L74" s="106"/>
      <c r="M74" s="106"/>
      <c r="N74" s="106"/>
      <c r="O74" s="106"/>
      <c r="P74" s="106"/>
      <c r="Q74" s="106"/>
      <c r="R74" s="106"/>
      <c r="S74" s="106"/>
      <c r="T74" s="106"/>
      <c r="U74" s="106"/>
    </row>
    <row r="75" spans="1:21">
      <c r="A75" s="238"/>
      <c r="B75" s="104" t="s">
        <v>267</v>
      </c>
      <c r="C75" s="104" t="s">
        <v>244</v>
      </c>
      <c r="D75" s="104"/>
      <c r="E75" s="104"/>
      <c r="F75" s="105"/>
      <c r="G75" s="105"/>
      <c r="H75" s="105"/>
      <c r="I75" s="105"/>
      <c r="J75" s="106"/>
      <c r="K75" s="106"/>
      <c r="L75" s="106"/>
      <c r="M75" s="106"/>
      <c r="N75" s="106"/>
      <c r="O75" s="106"/>
      <c r="P75" s="106"/>
      <c r="Q75" s="106"/>
      <c r="R75" s="106"/>
      <c r="S75" s="106"/>
      <c r="T75" s="106"/>
      <c r="U75" s="106"/>
    </row>
    <row r="76" spans="1:21">
      <c r="A76" s="238"/>
      <c r="B76" s="104" t="s">
        <v>268</v>
      </c>
      <c r="C76" s="104" t="s">
        <v>244</v>
      </c>
      <c r="D76" s="104"/>
      <c r="E76" s="104"/>
      <c r="F76" s="105"/>
      <c r="G76" s="105"/>
      <c r="H76" s="105"/>
      <c r="I76" s="105"/>
      <c r="J76" s="106"/>
      <c r="K76" s="106"/>
      <c r="L76" s="106"/>
      <c r="M76" s="106"/>
      <c r="N76" s="106"/>
      <c r="O76" s="106"/>
      <c r="P76" s="106"/>
      <c r="Q76" s="106"/>
      <c r="R76" s="106"/>
      <c r="S76" s="106"/>
      <c r="T76" s="106"/>
      <c r="U76" s="106"/>
    </row>
    <row r="77" spans="1:21">
      <c r="A77" s="238"/>
      <c r="B77" s="104" t="s">
        <v>269</v>
      </c>
      <c r="C77" s="104" t="s">
        <v>244</v>
      </c>
      <c r="D77" s="104"/>
      <c r="E77" s="104"/>
      <c r="F77" s="105"/>
      <c r="G77" s="105"/>
      <c r="H77" s="105"/>
      <c r="I77" s="105"/>
      <c r="J77" s="106"/>
      <c r="K77" s="106"/>
      <c r="L77" s="106"/>
      <c r="M77" s="106"/>
      <c r="N77" s="106"/>
      <c r="O77" s="106"/>
      <c r="P77" s="106"/>
      <c r="Q77" s="106"/>
      <c r="R77" s="106"/>
      <c r="S77" s="106"/>
      <c r="T77" s="106"/>
      <c r="U77" s="106"/>
    </row>
    <row r="78" spans="1:21">
      <c r="A78" s="238"/>
      <c r="B78" s="104" t="s">
        <v>270</v>
      </c>
      <c r="C78" s="104" t="s">
        <v>244</v>
      </c>
      <c r="D78" s="104" t="s">
        <v>259</v>
      </c>
      <c r="E78" s="104" t="s">
        <v>266</v>
      </c>
      <c r="F78" s="105"/>
      <c r="G78" s="105"/>
      <c r="H78" s="105"/>
      <c r="I78" s="105"/>
      <c r="J78" s="106"/>
      <c r="K78" s="106"/>
      <c r="L78" s="106"/>
      <c r="M78" s="106"/>
      <c r="N78" s="106"/>
      <c r="O78" s="106"/>
      <c r="P78" s="106"/>
      <c r="Q78" s="106"/>
      <c r="R78" s="106"/>
      <c r="S78" s="106"/>
      <c r="T78" s="106"/>
      <c r="U78" s="106"/>
    </row>
    <row r="79" spans="1:21">
      <c r="A79" s="238" t="s">
        <v>271</v>
      </c>
      <c r="B79" s="104" t="s">
        <v>318</v>
      </c>
      <c r="C79" s="104" t="s">
        <v>244</v>
      </c>
      <c r="D79" s="104" t="s">
        <v>259</v>
      </c>
      <c r="E79" s="104" t="s">
        <v>266</v>
      </c>
      <c r="F79" s="105"/>
      <c r="G79" s="105"/>
      <c r="H79" s="105"/>
      <c r="I79" s="105"/>
      <c r="J79" s="106"/>
      <c r="K79" s="106"/>
      <c r="L79" s="106"/>
      <c r="M79" s="106"/>
      <c r="N79" s="106"/>
      <c r="O79" s="106"/>
      <c r="P79" s="106"/>
      <c r="Q79" s="106"/>
      <c r="R79" s="106"/>
      <c r="S79" s="106"/>
      <c r="T79" s="106"/>
      <c r="U79" s="106"/>
    </row>
    <row r="80" spans="1:21">
      <c r="A80" s="238"/>
      <c r="B80" s="104" t="s">
        <v>319</v>
      </c>
      <c r="C80" s="104" t="s">
        <v>247</v>
      </c>
      <c r="D80" s="104"/>
      <c r="E80" s="104"/>
      <c r="F80" s="105">
        <v>342000</v>
      </c>
      <c r="G80" s="105"/>
      <c r="H80" s="105"/>
      <c r="I80" s="105">
        <v>342000</v>
      </c>
      <c r="J80" s="106">
        <v>256000</v>
      </c>
      <c r="K80" s="106">
        <v>374000</v>
      </c>
      <c r="L80" s="106"/>
      <c r="M80" s="106">
        <v>803000</v>
      </c>
      <c r="N80" s="106"/>
      <c r="O80" s="106">
        <v>1102000</v>
      </c>
      <c r="P80" s="106"/>
      <c r="Q80" s="106">
        <v>2355000</v>
      </c>
      <c r="R80" s="106"/>
      <c r="S80" s="106">
        <v>6508000</v>
      </c>
      <c r="T80" s="106"/>
      <c r="U80" s="106"/>
    </row>
    <row r="81" spans="1:21">
      <c r="A81" s="238"/>
      <c r="B81" s="104" t="s">
        <v>274</v>
      </c>
      <c r="C81" s="104" t="s">
        <v>244</v>
      </c>
      <c r="D81" s="104" t="s">
        <v>259</v>
      </c>
      <c r="E81" s="104" t="s">
        <v>266</v>
      </c>
      <c r="F81" s="105">
        <v>106693</v>
      </c>
      <c r="G81" s="105">
        <v>2065362</v>
      </c>
      <c r="H81" s="105">
        <v>325230</v>
      </c>
      <c r="I81" s="105">
        <v>2045950</v>
      </c>
      <c r="J81" s="106">
        <v>361954</v>
      </c>
      <c r="K81" s="106">
        <v>1511646</v>
      </c>
      <c r="L81" s="106">
        <v>323082</v>
      </c>
      <c r="M81" s="106">
        <v>1905109</v>
      </c>
      <c r="N81" s="106">
        <v>78478</v>
      </c>
      <c r="O81" s="106">
        <v>2260396</v>
      </c>
      <c r="P81" s="106">
        <v>219385</v>
      </c>
      <c r="Q81" s="106">
        <v>2084445</v>
      </c>
      <c r="R81" s="106">
        <v>91758</v>
      </c>
      <c r="S81" s="106">
        <v>2293006</v>
      </c>
      <c r="T81" s="106"/>
      <c r="U81" s="106"/>
    </row>
    <row r="82" spans="1:21">
      <c r="A82" s="238" t="s">
        <v>275</v>
      </c>
      <c r="B82" s="238"/>
      <c r="C82" s="104" t="s">
        <v>244</v>
      </c>
      <c r="D82" s="104"/>
      <c r="E82" s="104"/>
      <c r="F82" s="106">
        <f t="shared" ref="F82:G82" si="4">SUMIFS(F68:F81,$C$68:$C$81,$C$82)</f>
        <v>106693</v>
      </c>
      <c r="G82" s="106">
        <f t="shared" si="4"/>
        <v>68835833</v>
      </c>
      <c r="H82" s="106">
        <f t="shared" ref="H82:S82" si="5">SUMIFS(H68:H81,$C$68:$C$81,$C$82)</f>
        <v>325230</v>
      </c>
      <c r="I82" s="106">
        <f t="shared" si="5"/>
        <v>74862794</v>
      </c>
      <c r="J82" s="106">
        <f t="shared" si="5"/>
        <v>361954</v>
      </c>
      <c r="K82" s="106">
        <f t="shared" si="5"/>
        <v>77522108</v>
      </c>
      <c r="L82" s="106">
        <f t="shared" si="5"/>
        <v>323082</v>
      </c>
      <c r="M82" s="106">
        <f t="shared" si="5"/>
        <v>86333304</v>
      </c>
      <c r="N82" s="106">
        <f t="shared" si="5"/>
        <v>78478</v>
      </c>
      <c r="O82" s="106">
        <f t="shared" si="5"/>
        <v>106372549</v>
      </c>
      <c r="P82" s="106">
        <f t="shared" si="5"/>
        <v>221885</v>
      </c>
      <c r="Q82" s="106">
        <f t="shared" si="5"/>
        <v>124477949</v>
      </c>
      <c r="R82" s="106">
        <f t="shared" si="5"/>
        <v>93158</v>
      </c>
      <c r="S82" s="106">
        <f t="shared" si="5"/>
        <v>141826208</v>
      </c>
    </row>
    <row r="83" spans="1:21">
      <c r="A83" s="238"/>
      <c r="B83" s="238"/>
      <c r="C83" s="104" t="s">
        <v>247</v>
      </c>
      <c r="D83" s="104"/>
      <c r="E83" s="104"/>
      <c r="F83" s="106">
        <f t="shared" ref="F83:G83" si="6">SUMIFS(F68:F81,$C$68:$C$81,$C$83)</f>
        <v>18917983</v>
      </c>
      <c r="G83" s="106">
        <f t="shared" si="6"/>
        <v>236542850</v>
      </c>
      <c r="H83" s="106">
        <f t="shared" ref="H83:S83" si="7">SUMIFS(H68:H81,$C$68:$C$81,$C$83)</f>
        <v>13288755</v>
      </c>
      <c r="I83" s="106">
        <f t="shared" si="7"/>
        <v>274270097</v>
      </c>
      <c r="J83" s="106">
        <f t="shared" si="7"/>
        <v>9868049</v>
      </c>
      <c r="K83" s="106">
        <f t="shared" si="7"/>
        <v>308590211</v>
      </c>
      <c r="L83" s="106">
        <f t="shared" si="7"/>
        <v>15282785</v>
      </c>
      <c r="M83" s="106">
        <f t="shared" si="7"/>
        <v>339854312</v>
      </c>
      <c r="N83" s="106">
        <f t="shared" si="7"/>
        <v>12465191</v>
      </c>
      <c r="O83" s="106">
        <f t="shared" si="7"/>
        <v>376758360</v>
      </c>
      <c r="P83" s="106">
        <f t="shared" si="7"/>
        <v>11033444</v>
      </c>
      <c r="Q83" s="106">
        <f t="shared" si="7"/>
        <v>395572945</v>
      </c>
      <c r="R83" s="106">
        <f t="shared" si="7"/>
        <v>14123591</v>
      </c>
      <c r="S83" s="106">
        <f t="shared" si="7"/>
        <v>415802880</v>
      </c>
    </row>
    <row r="84" spans="1:21">
      <c r="A84" s="238" t="s">
        <v>187</v>
      </c>
      <c r="B84" s="238"/>
      <c r="C84" s="238"/>
      <c r="D84" s="111"/>
      <c r="E84" s="111"/>
      <c r="F84" s="106">
        <f t="shared" ref="F84:G84" si="8">F82+F83</f>
        <v>19024676</v>
      </c>
      <c r="G84" s="106">
        <f t="shared" si="8"/>
        <v>305378683</v>
      </c>
      <c r="H84" s="106">
        <f t="shared" ref="H84:S84" si="9">H82+H83</f>
        <v>13613985</v>
      </c>
      <c r="I84" s="106">
        <f t="shared" si="9"/>
        <v>349132891</v>
      </c>
      <c r="J84" s="106">
        <f t="shared" si="9"/>
        <v>10230003</v>
      </c>
      <c r="K84" s="106">
        <f t="shared" si="9"/>
        <v>386112319</v>
      </c>
      <c r="L84" s="106">
        <f t="shared" si="9"/>
        <v>15605867</v>
      </c>
      <c r="M84" s="106">
        <f t="shared" si="9"/>
        <v>426187616</v>
      </c>
      <c r="N84" s="106">
        <f t="shared" si="9"/>
        <v>12543669</v>
      </c>
      <c r="O84" s="106">
        <f t="shared" si="9"/>
        <v>483130909</v>
      </c>
      <c r="P84" s="106">
        <f t="shared" si="9"/>
        <v>11255329</v>
      </c>
      <c r="Q84" s="106">
        <f t="shared" si="9"/>
        <v>520050894</v>
      </c>
      <c r="R84" s="106">
        <f t="shared" si="9"/>
        <v>14216749</v>
      </c>
      <c r="S84" s="106">
        <f t="shared" si="9"/>
        <v>557629088</v>
      </c>
    </row>
    <row r="85" spans="1:21">
      <c r="A85" s="112"/>
      <c r="B85" s="112"/>
      <c r="C85" s="112"/>
      <c r="D85" s="112"/>
      <c r="E85" s="112"/>
      <c r="F85" s="113"/>
      <c r="G85" s="113"/>
      <c r="H85" s="113"/>
      <c r="I85" s="113"/>
      <c r="J85" s="113"/>
      <c r="K85" s="113"/>
      <c r="L85" s="113"/>
      <c r="M85" s="113"/>
      <c r="N85" s="113"/>
      <c r="O85" s="113"/>
      <c r="P85" s="113"/>
      <c r="Q85" s="113"/>
      <c r="R85" s="113"/>
      <c r="S85" s="113"/>
    </row>
    <row r="86" spans="1:21">
      <c r="A86" s="114" t="s">
        <v>276</v>
      </c>
      <c r="B86" s="112"/>
      <c r="C86" s="112"/>
      <c r="F86" s="113"/>
      <c r="G86" s="172" t="s">
        <v>494</v>
      </c>
      <c r="H86" s="113"/>
      <c r="I86" s="115" t="s">
        <v>320</v>
      </c>
      <c r="J86" s="113"/>
      <c r="K86" s="115" t="s">
        <v>278</v>
      </c>
      <c r="L86" s="113"/>
      <c r="M86" s="115" t="s">
        <v>321</v>
      </c>
      <c r="N86" s="113"/>
      <c r="O86" s="112" t="s">
        <v>322</v>
      </c>
      <c r="P86" s="113"/>
      <c r="Q86" s="112" t="s">
        <v>323</v>
      </c>
      <c r="R86" s="113"/>
      <c r="S86" s="112" t="s">
        <v>324</v>
      </c>
    </row>
    <row r="87" spans="1:21">
      <c r="A87" s="237" t="s">
        <v>309</v>
      </c>
      <c r="B87" s="237"/>
      <c r="C87" s="107" t="s">
        <v>325</v>
      </c>
      <c r="F87" s="113"/>
      <c r="G87" s="107" t="s">
        <v>285</v>
      </c>
      <c r="H87" s="113"/>
      <c r="I87" s="107" t="s">
        <v>285</v>
      </c>
      <c r="J87" s="113"/>
      <c r="K87" s="107" t="s">
        <v>285</v>
      </c>
      <c r="L87" s="113"/>
      <c r="M87" s="107" t="s">
        <v>285</v>
      </c>
      <c r="N87" s="113"/>
      <c r="O87" s="107" t="s">
        <v>285</v>
      </c>
      <c r="P87" s="113"/>
      <c r="Q87" s="107" t="s">
        <v>285</v>
      </c>
      <c r="R87" s="113"/>
      <c r="S87" s="107" t="s">
        <v>285</v>
      </c>
    </row>
    <row r="88" spans="1:21">
      <c r="A88" s="238" t="s">
        <v>248</v>
      </c>
      <c r="B88" s="238"/>
      <c r="C88" s="104" t="s">
        <v>246</v>
      </c>
      <c r="F88" s="113"/>
      <c r="G88" s="117">
        <f>SUMIFS(G68:G81,$D$68:$D$81,$A$88,$E$68:$E$81,$C$88)</f>
        <v>236542850</v>
      </c>
      <c r="H88" s="113"/>
      <c r="I88" s="117">
        <f>SUMIFS(I68:I81,$D$68:$D$81,$A$88,$E$68:$E$81,$C$88)</f>
        <v>273928097</v>
      </c>
      <c r="J88" s="113"/>
      <c r="K88" s="117">
        <f>SUMIFS(K68:K81,$D$68:$D$81,$A$88,$E$68:$E$81,$C$88)</f>
        <v>308216211</v>
      </c>
      <c r="L88" s="113"/>
      <c r="M88" s="117">
        <f>SUMIFS(M68:M81,$D$68:$D$81,$A$88,$E$68:$E$81,$C$88)</f>
        <v>339051312</v>
      </c>
      <c r="N88" s="113"/>
      <c r="O88" s="117">
        <f>SUMIFS(O68:O81,$D$68:$D$81,$A$88,$E$68:$E$81,$C$88)</f>
        <v>375656360</v>
      </c>
      <c r="P88" s="113"/>
      <c r="Q88" s="117">
        <f>SUMIFS(Q68:Q81,$D$68:$D$81,$A$88,$E$68:$E$81,$C$88)</f>
        <v>393217945</v>
      </c>
      <c r="R88" s="113"/>
      <c r="S88" s="117">
        <f>SUMIFS(S68:S81,$D$68:$D$81,$A$88,$E$68:$E$81,$C$88)</f>
        <v>409294880</v>
      </c>
    </row>
    <row r="89" spans="1:21">
      <c r="A89" s="238" t="s">
        <v>245</v>
      </c>
      <c r="B89" s="238"/>
      <c r="C89" s="104" t="s">
        <v>246</v>
      </c>
      <c r="F89" s="113"/>
      <c r="G89" s="117">
        <f>SUMIFS(G68:G81,$D$68:$D$81,$A$89,$E$68:$E$81,$C$89)</f>
        <v>66770471</v>
      </c>
      <c r="H89" s="113"/>
      <c r="I89" s="117">
        <f>SUMIFS(I68:I81,$D$68:$D$81,$A$89,$E$68:$E$81,$C$89)</f>
        <v>72816844</v>
      </c>
      <c r="J89" s="113"/>
      <c r="K89" s="117">
        <f>SUMIFS(K68:K81,$D$68:$D$81,$A$89,$E$68:$E$81,$C$89)</f>
        <v>76010462</v>
      </c>
      <c r="L89" s="113"/>
      <c r="M89" s="117">
        <f>SUMIFS(M68:M81,$D$68:$D$81,$A$89,$E$68:$E$81,$C$89)</f>
        <v>84428195</v>
      </c>
      <c r="N89" s="113"/>
      <c r="O89" s="117">
        <f>SUMIFS(O68:O81,$D$68:$D$81,$A$89,$E$68:$E$81,$C$89)</f>
        <v>104112153</v>
      </c>
      <c r="P89" s="113"/>
      <c r="Q89" s="117">
        <f>SUMIFS(Q68:Q81,$D$68:$D$81,$A$89,$E$68:$E$81,$C$89)</f>
        <v>122393504</v>
      </c>
      <c r="R89" s="113"/>
      <c r="S89" s="117">
        <f>SUMIFS(S68:S81,$D$68:$D$81,$A$89,$E$68:$E$81,$C$89)</f>
        <v>139533202</v>
      </c>
    </row>
    <row r="90" spans="1:21">
      <c r="A90" s="244" t="s">
        <v>259</v>
      </c>
      <c r="B90" s="245"/>
      <c r="C90" s="104" t="s">
        <v>258</v>
      </c>
      <c r="F90" s="113"/>
      <c r="G90" s="117">
        <f>SUMIFS(G68:G81,$D$68:$D$81,$A$90,$E$68:$E$81,$C$90)</f>
        <v>0</v>
      </c>
      <c r="H90" s="113"/>
      <c r="I90" s="117">
        <f>SUMIFS(I68:I81,$D$68:$D$81,$A$90,$E$68:$E$81,$C$90)</f>
        <v>0</v>
      </c>
      <c r="J90" s="113"/>
      <c r="K90" s="117">
        <f>SUMIFS(K68:K81,$D$68:$D$81,$A$90,$E$68:$E$81,$C$90)</f>
        <v>0</v>
      </c>
      <c r="L90" s="113"/>
      <c r="M90" s="117">
        <f>SUMIFS(M68:M81,$D$68:$D$81,$A$90,$E$68:$E$81,$C$90)</f>
        <v>0</v>
      </c>
      <c r="N90" s="113"/>
      <c r="O90" s="117">
        <f>SUMIFS(O68:O81,$D$68:$D$81,$A$90,$E$68:$E$81,$C$90)</f>
        <v>0</v>
      </c>
      <c r="P90" s="113"/>
      <c r="Q90" s="117">
        <f>SUMIFS(Q68:Q81,$D$68:$D$81,$A$90,$E$68:$E$81,$C$90)</f>
        <v>0</v>
      </c>
      <c r="R90" s="113"/>
      <c r="S90" s="117">
        <f>SUMIFS(S68:S81,$D$68:$D$81,$A$90,$E$68:$E$81,$C$90)</f>
        <v>0</v>
      </c>
    </row>
    <row r="91" spans="1:21">
      <c r="A91" s="244" t="s">
        <v>259</v>
      </c>
      <c r="B91" s="245"/>
      <c r="C91" s="104" t="s">
        <v>266</v>
      </c>
      <c r="F91" s="113"/>
      <c r="G91" s="117">
        <f>SUMIFS(G68:G81,$D$68:$D$81,$A$91,$E$68:$E$81,$C$91)</f>
        <v>2065362</v>
      </c>
      <c r="H91" s="113"/>
      <c r="I91" s="117">
        <f>SUMIFS(I68:I81,$D$68:$D$81,$A$91,$E$68:$E$81,$C$91)</f>
        <v>2045950</v>
      </c>
      <c r="J91" s="113"/>
      <c r="K91" s="117">
        <f>SUMIFS(K68:K81,$D$68:$D$81,$A$91,$E$68:$E$81,$C$91)</f>
        <v>1511646</v>
      </c>
      <c r="L91" s="113"/>
      <c r="M91" s="117">
        <f>SUMIFS(M68:M81,$D$68:$D$81,$A$91,$E$68:$E$81,$C$91)</f>
        <v>1905109</v>
      </c>
      <c r="N91" s="113"/>
      <c r="O91" s="117">
        <f>SUMIFS(O68:O81,$D$68:$D$81,$A$91,$E$68:$E$81,$C$91)</f>
        <v>2260396</v>
      </c>
      <c r="P91" s="113"/>
      <c r="Q91" s="117">
        <f>SUMIFS(Q68:Q81,$D$68:$D$81,$A$91,$E$68:$E$81,$C$91)</f>
        <v>2084445</v>
      </c>
      <c r="R91" s="113"/>
      <c r="S91" s="117">
        <f>SUMIFS(S68:S81,$D$68:$D$81,$A$91,$E$68:$E$81,$C$91)</f>
        <v>2293006</v>
      </c>
    </row>
    <row r="92" spans="1:21">
      <c r="A92" s="244" t="s">
        <v>259</v>
      </c>
      <c r="B92" s="245"/>
      <c r="C92" s="104" t="s">
        <v>262</v>
      </c>
      <c r="F92" s="113"/>
      <c r="G92" s="117">
        <f>SUMIFS(G68:G81,$D$68:$D$81,$A$92,$E$68:$E$81,$C$92)</f>
        <v>0</v>
      </c>
      <c r="H92" s="113"/>
      <c r="I92" s="117">
        <f>SUMIFS(I68:I81,$D$68:$D$81,$A$92,$E$68:$E$81,$C$92)</f>
        <v>0</v>
      </c>
      <c r="J92" s="113"/>
      <c r="K92" s="117">
        <f>SUMIFS(K68:K81,$D$68:$D$81,$A$92,$E$68:$E$81,$C$92)</f>
        <v>0</v>
      </c>
      <c r="L92" s="113"/>
      <c r="M92" s="117">
        <f>SUMIFS(M68:M81,$D$68:$D$81,$A$92,$E$68:$E$81,$C$92)</f>
        <v>0</v>
      </c>
      <c r="N92" s="113"/>
      <c r="O92" s="117">
        <f>SUMIFS(O68:O81,$D$68:$D$81,$A$92,$E$68:$E$81,$C$92)</f>
        <v>0</v>
      </c>
      <c r="P92" s="113"/>
      <c r="Q92" s="117">
        <f>SUMIFS(Q68:Q81,$D$68:$D$81,$A$92,$E$68:$E$81,$C$92)</f>
        <v>0</v>
      </c>
      <c r="R92" s="113"/>
      <c r="S92" s="117">
        <f>SUMIFS(S68:S81,$D$68:$D$81,$A$92,$E$68:$E$81,$C$92)</f>
        <v>0</v>
      </c>
    </row>
    <row r="93" spans="1:21">
      <c r="A93" s="244" t="s">
        <v>187</v>
      </c>
      <c r="B93" s="246"/>
      <c r="C93" s="245"/>
      <c r="E93" s="119"/>
      <c r="F93" s="113"/>
      <c r="G93" s="117">
        <f>SUM(G88:G92)</f>
        <v>305378683</v>
      </c>
      <c r="H93" s="113"/>
      <c r="I93" s="117">
        <f>SUM(I88:I92)</f>
        <v>348790891</v>
      </c>
      <c r="J93" s="113"/>
      <c r="K93" s="117">
        <f>SUM(K88:K92)</f>
        <v>385738319</v>
      </c>
      <c r="L93" s="113"/>
      <c r="M93" s="117">
        <f>SUM(M88:M92)</f>
        <v>425384616</v>
      </c>
      <c r="N93" s="113"/>
      <c r="O93" s="117">
        <f>SUM(O88:O92)</f>
        <v>482028909</v>
      </c>
      <c r="P93" s="113"/>
      <c r="Q93" s="117">
        <f>SUM(Q88:Q92)</f>
        <v>517695894</v>
      </c>
      <c r="R93" s="113"/>
      <c r="S93" s="117">
        <f>SUM(S88:S92)</f>
        <v>551121088</v>
      </c>
    </row>
    <row r="94" spans="1:21">
      <c r="A94" s="120"/>
      <c r="B94" s="120"/>
      <c r="C94" s="120"/>
      <c r="E94" s="119"/>
      <c r="F94" s="113"/>
      <c r="G94" s="121"/>
      <c r="H94" s="113"/>
      <c r="I94" s="121"/>
      <c r="J94" s="113"/>
      <c r="K94" s="121"/>
      <c r="L94" s="113"/>
      <c r="M94" s="121"/>
      <c r="N94" s="113"/>
      <c r="O94" s="121"/>
      <c r="P94" s="113"/>
      <c r="Q94" s="121"/>
      <c r="R94" s="113"/>
      <c r="S94" s="121"/>
    </row>
    <row r="95" spans="1:21">
      <c r="A95" s="247" t="s">
        <v>287</v>
      </c>
      <c r="B95" s="247"/>
      <c r="C95" s="247"/>
      <c r="E95" s="119"/>
      <c r="F95" s="113"/>
      <c r="G95" s="121"/>
      <c r="H95" s="113"/>
      <c r="I95" s="121"/>
      <c r="J95" s="113"/>
      <c r="K95" s="121"/>
      <c r="L95" s="113"/>
      <c r="M95" s="121"/>
      <c r="N95" s="113"/>
      <c r="O95" s="121"/>
      <c r="P95" s="113"/>
      <c r="Q95" s="121"/>
      <c r="R95" s="113"/>
      <c r="S95" s="121"/>
    </row>
    <row r="96" spans="1:21">
      <c r="A96" s="244" t="s">
        <v>240</v>
      </c>
      <c r="B96" s="245"/>
      <c r="C96" s="104" t="s">
        <v>244</v>
      </c>
      <c r="F96" s="113"/>
      <c r="G96" s="117">
        <f>F82</f>
        <v>106693</v>
      </c>
      <c r="H96" s="113"/>
      <c r="I96" s="117">
        <f>H82</f>
        <v>325230</v>
      </c>
      <c r="J96" s="113"/>
      <c r="K96" s="117">
        <f>J82</f>
        <v>361954</v>
      </c>
      <c r="L96" s="113"/>
      <c r="M96" s="117">
        <f>L82</f>
        <v>323082</v>
      </c>
      <c r="N96" s="113"/>
      <c r="O96" s="117">
        <f>N82</f>
        <v>78478</v>
      </c>
      <c r="P96" s="113"/>
      <c r="Q96" s="117">
        <f>P82</f>
        <v>221885</v>
      </c>
      <c r="R96" s="113"/>
      <c r="S96" s="117">
        <f>R82</f>
        <v>93158</v>
      </c>
    </row>
    <row r="97" spans="1:19">
      <c r="A97" s="244" t="s">
        <v>240</v>
      </c>
      <c r="B97" s="245"/>
      <c r="C97" s="122" t="s">
        <v>247</v>
      </c>
      <c r="F97" s="113"/>
      <c r="G97" s="117">
        <f>+F83</f>
        <v>18917983</v>
      </c>
      <c r="H97" s="113"/>
      <c r="I97" s="117">
        <f>+H83</f>
        <v>13288755</v>
      </c>
      <c r="J97" s="113"/>
      <c r="K97" s="117">
        <f>+J83</f>
        <v>9868049</v>
      </c>
      <c r="L97" s="113"/>
      <c r="M97" s="117">
        <f>+L83</f>
        <v>15282785</v>
      </c>
      <c r="N97" s="113"/>
      <c r="O97" s="117">
        <f>+N83</f>
        <v>12465191</v>
      </c>
      <c r="P97" s="113"/>
      <c r="Q97" s="117">
        <f>+P83</f>
        <v>11033444</v>
      </c>
      <c r="R97" s="113"/>
      <c r="S97" s="117">
        <f>+R83</f>
        <v>14123591</v>
      </c>
    </row>
    <row r="98" spans="1:19">
      <c r="A98" s="244" t="s">
        <v>288</v>
      </c>
      <c r="B98" s="245"/>
      <c r="C98" s="104" t="s">
        <v>244</v>
      </c>
      <c r="F98" s="113"/>
      <c r="G98" s="123">
        <f>ROUND(G96/G82,3)</f>
        <v>2E-3</v>
      </c>
      <c r="H98" s="113"/>
      <c r="I98" s="123">
        <f>ROUND(I96/I82,3)</f>
        <v>4.0000000000000001E-3</v>
      </c>
      <c r="J98" s="113"/>
      <c r="K98" s="123">
        <f>ROUND(K96/K82,3)</f>
        <v>5.0000000000000001E-3</v>
      </c>
      <c r="L98" s="113"/>
      <c r="M98" s="123">
        <f>ROUND(M96/M82,3)</f>
        <v>4.0000000000000001E-3</v>
      </c>
      <c r="N98" s="113"/>
      <c r="O98" s="123">
        <f>ROUND(O96/O82,3)</f>
        <v>1E-3</v>
      </c>
      <c r="P98" s="113"/>
      <c r="Q98" s="123">
        <f>ROUND(Q96/Q82,3)</f>
        <v>2E-3</v>
      </c>
      <c r="R98" s="113"/>
      <c r="S98" s="123">
        <f>ROUND(S96/S82,3)</f>
        <v>1E-3</v>
      </c>
    </row>
    <row r="99" spans="1:19">
      <c r="A99" s="244" t="s">
        <v>288</v>
      </c>
      <c r="B99" s="245"/>
      <c r="C99" s="122" t="s">
        <v>247</v>
      </c>
      <c r="D99" s="112"/>
      <c r="E99" s="112"/>
      <c r="F99" s="113"/>
      <c r="G99" s="123">
        <f>ROUND(G97/G83,3)</f>
        <v>0.08</v>
      </c>
      <c r="H99" s="113"/>
      <c r="I99" s="123">
        <f>ROUND(I97/I83,3)</f>
        <v>4.8000000000000001E-2</v>
      </c>
      <c r="J99" s="113"/>
      <c r="K99" s="123">
        <f>ROUND(K97/K83,3)</f>
        <v>3.2000000000000001E-2</v>
      </c>
      <c r="L99" s="113"/>
      <c r="M99" s="123">
        <f>ROUND(M97/M83,3)</f>
        <v>4.4999999999999998E-2</v>
      </c>
      <c r="N99" s="113"/>
      <c r="O99" s="123">
        <f>ROUND(O97/O83,3)</f>
        <v>3.3000000000000002E-2</v>
      </c>
      <c r="P99" s="113"/>
      <c r="Q99" s="123">
        <f>ROUND(Q97/Q83,3)</f>
        <v>2.8000000000000001E-2</v>
      </c>
      <c r="R99" s="113"/>
      <c r="S99" s="123">
        <f>ROUND(S97/S83,3)</f>
        <v>3.4000000000000002E-2</v>
      </c>
    </row>
    <row r="100" spans="1:19">
      <c r="A100" s="244" t="s">
        <v>289</v>
      </c>
      <c r="B100" s="245"/>
      <c r="C100" s="104" t="s">
        <v>244</v>
      </c>
      <c r="D100" s="112"/>
      <c r="E100" s="112"/>
      <c r="F100" s="113"/>
      <c r="G100" s="123">
        <f>AVERAGE(G98,I98,K98,M98,O98)</f>
        <v>3.2000000000000002E-3</v>
      </c>
      <c r="H100" s="113"/>
      <c r="I100" s="123">
        <f>AVERAGE(I98,K98,M98,O98,Q98)</f>
        <v>3.2000000000000002E-3</v>
      </c>
      <c r="J100" s="113"/>
      <c r="K100" s="123">
        <f>AVERAGE(K98,M98,O98,Q98,S98)</f>
        <v>2.6000000000000003E-3</v>
      </c>
      <c r="L100" s="113"/>
      <c r="M100" s="124"/>
      <c r="N100" s="113"/>
      <c r="O100" s="113"/>
      <c r="P100" s="113"/>
      <c r="Q100" s="113"/>
      <c r="R100" s="113"/>
      <c r="S100" s="113"/>
    </row>
    <row r="101" spans="1:19">
      <c r="A101" s="244" t="s">
        <v>289</v>
      </c>
      <c r="B101" s="245"/>
      <c r="C101" s="122" t="s">
        <v>247</v>
      </c>
      <c r="D101" s="112"/>
      <c r="E101" s="112"/>
      <c r="F101" s="113"/>
      <c r="G101" s="123">
        <f>AVERAGE(G99,I99,K99,M99,O99)</f>
        <v>4.7600000000000003E-2</v>
      </c>
      <c r="H101" s="113"/>
      <c r="I101" s="123">
        <f>AVERAGE(I99,K99,M99,O99,Q99)</f>
        <v>3.7199999999999997E-2</v>
      </c>
      <c r="J101" s="113"/>
      <c r="K101" s="123">
        <f>AVERAGE(K99,M99,O99,Q99,S99)</f>
        <v>3.44E-2</v>
      </c>
      <c r="L101" s="113"/>
      <c r="M101" s="125"/>
      <c r="N101" s="113"/>
      <c r="O101" s="113"/>
      <c r="P101" s="113"/>
      <c r="Q101" s="113"/>
      <c r="R101" s="113"/>
      <c r="S101" s="113"/>
    </row>
    <row r="102" spans="1:19">
      <c r="A102" s="112"/>
      <c r="B102" s="112"/>
      <c r="C102" s="112"/>
      <c r="D102" s="112"/>
      <c r="E102" s="112"/>
      <c r="F102" s="113"/>
      <c r="G102" s="113"/>
      <c r="H102" s="113"/>
      <c r="I102" s="113"/>
      <c r="J102" s="113"/>
      <c r="K102" s="113"/>
      <c r="L102" s="113"/>
      <c r="M102" s="113"/>
      <c r="N102" s="113"/>
      <c r="O102" s="113"/>
      <c r="P102" s="113"/>
      <c r="Q102" s="113"/>
      <c r="R102" s="113"/>
      <c r="S102" s="113"/>
    </row>
    <row r="103" spans="1:19">
      <c r="A103" s="114" t="s">
        <v>290</v>
      </c>
      <c r="B103" s="112"/>
      <c r="C103" s="112"/>
      <c r="D103" s="112"/>
      <c r="E103" s="112"/>
      <c r="F103" s="113"/>
      <c r="G103" s="113"/>
      <c r="H103" s="113"/>
      <c r="I103" s="113"/>
      <c r="J103" s="113"/>
      <c r="K103" s="113"/>
      <c r="L103" s="113"/>
      <c r="M103" s="113"/>
      <c r="N103" s="113"/>
      <c r="O103" s="113"/>
      <c r="P103" s="113"/>
      <c r="Q103" s="113"/>
      <c r="R103" s="113"/>
      <c r="S103" s="113"/>
    </row>
    <row r="104" spans="1:19">
      <c r="A104" s="237" t="s">
        <v>326</v>
      </c>
      <c r="B104" s="237"/>
      <c r="C104" s="107" t="s">
        <v>309</v>
      </c>
      <c r="D104" s="112"/>
      <c r="E104" s="112"/>
      <c r="F104" s="113"/>
      <c r="G104" s="173" t="s">
        <v>495</v>
      </c>
      <c r="H104" s="113"/>
      <c r="I104" s="103" t="s">
        <v>277</v>
      </c>
      <c r="J104" s="113"/>
      <c r="K104" s="103" t="s">
        <v>327</v>
      </c>
      <c r="L104" s="113"/>
      <c r="M104" s="113"/>
      <c r="N104" s="113"/>
      <c r="O104" s="113"/>
      <c r="P104" s="113"/>
      <c r="Q104" s="113"/>
      <c r="R104" s="113"/>
      <c r="S104" s="113"/>
    </row>
    <row r="105" spans="1:19">
      <c r="A105" s="244" t="s">
        <v>295</v>
      </c>
      <c r="B105" s="245"/>
      <c r="C105" s="104" t="s">
        <v>328</v>
      </c>
      <c r="D105" s="127"/>
      <c r="E105" s="112"/>
      <c r="F105" s="113"/>
      <c r="G105" s="106">
        <f>ROUND(G100*G82,-3)</f>
        <v>220000</v>
      </c>
      <c r="H105" s="113"/>
      <c r="I105" s="106">
        <f>ROUND(I100*I82,-3)</f>
        <v>240000</v>
      </c>
      <c r="J105" s="113"/>
      <c r="K105" s="106">
        <f>ROUND(K100*K82,-3)</f>
        <v>202000</v>
      </c>
      <c r="L105" s="113"/>
      <c r="M105" s="113"/>
      <c r="N105" s="113"/>
      <c r="O105" s="113"/>
      <c r="P105" s="113"/>
      <c r="Q105" s="113"/>
      <c r="R105" s="113"/>
      <c r="S105" s="113"/>
    </row>
    <row r="106" spans="1:19">
      <c r="A106" s="244" t="s">
        <v>295</v>
      </c>
      <c r="B106" s="245"/>
      <c r="C106" s="104" t="s">
        <v>170</v>
      </c>
      <c r="D106" s="127"/>
      <c r="E106" s="112"/>
      <c r="F106" s="113"/>
      <c r="G106" s="106">
        <f>ROUND(G101*G83,-3)</f>
        <v>11259000</v>
      </c>
      <c r="H106" s="113"/>
      <c r="I106" s="106">
        <f>ROUND(I101*I83,-3)</f>
        <v>10203000</v>
      </c>
      <c r="J106" s="113"/>
      <c r="K106" s="106">
        <f>ROUND(K101*K83,-3)</f>
        <v>10616000</v>
      </c>
      <c r="L106" s="113"/>
      <c r="M106" s="113"/>
      <c r="N106" s="113"/>
      <c r="O106" s="113"/>
      <c r="P106" s="113"/>
      <c r="Q106" s="113"/>
      <c r="R106" s="113"/>
      <c r="S106" s="113"/>
    </row>
    <row r="107" spans="1:19">
      <c r="A107" s="112"/>
      <c r="B107" s="112"/>
      <c r="C107" s="112"/>
      <c r="D107" s="112"/>
      <c r="E107" s="112"/>
      <c r="F107" s="113"/>
      <c r="G107" s="113"/>
      <c r="H107" s="113"/>
      <c r="I107" s="113"/>
      <c r="J107" s="113"/>
      <c r="K107" s="113"/>
      <c r="L107" s="113"/>
      <c r="M107" s="113"/>
      <c r="N107" s="113"/>
      <c r="O107" s="113"/>
      <c r="P107" s="113"/>
      <c r="Q107" s="113"/>
      <c r="R107" s="113"/>
      <c r="S107" s="113"/>
    </row>
    <row r="108" spans="1:19">
      <c r="A108" s="114" t="s">
        <v>298</v>
      </c>
      <c r="B108" s="112"/>
      <c r="C108" s="112"/>
      <c r="D108" s="112"/>
      <c r="E108" s="112"/>
      <c r="F108" s="113"/>
      <c r="G108" s="113"/>
      <c r="H108" s="113"/>
      <c r="I108" s="113"/>
      <c r="J108" s="113"/>
      <c r="K108" s="113"/>
      <c r="L108" s="113"/>
      <c r="M108" s="113"/>
      <c r="N108" s="113"/>
      <c r="O108" s="113"/>
      <c r="P108" s="113"/>
      <c r="Q108" s="113"/>
      <c r="R108" s="113"/>
      <c r="S108" s="113"/>
    </row>
    <row r="109" spans="1:19">
      <c r="A109" s="237" t="s">
        <v>326</v>
      </c>
      <c r="B109" s="237"/>
      <c r="C109" s="107" t="s">
        <v>309</v>
      </c>
      <c r="D109" s="112"/>
      <c r="E109" s="112"/>
      <c r="F109" s="113"/>
      <c r="G109" s="173" t="s">
        <v>435</v>
      </c>
      <c r="H109" s="113"/>
      <c r="I109" s="103" t="s">
        <v>277</v>
      </c>
      <c r="J109" s="113"/>
      <c r="K109" s="103" t="s">
        <v>327</v>
      </c>
      <c r="L109" s="113"/>
      <c r="M109" s="113"/>
      <c r="N109" s="113"/>
      <c r="O109" s="113"/>
      <c r="P109" s="113"/>
      <c r="Q109" s="113"/>
      <c r="R109" s="113"/>
      <c r="S109" s="113"/>
    </row>
    <row r="110" spans="1:19">
      <c r="A110" s="244" t="s">
        <v>329</v>
      </c>
      <c r="B110" s="245"/>
      <c r="C110" s="104" t="s">
        <v>303</v>
      </c>
      <c r="D110" s="112"/>
      <c r="E110" s="112"/>
      <c r="F110" s="113"/>
      <c r="G110" s="106"/>
      <c r="H110" s="113"/>
      <c r="I110" s="106"/>
      <c r="J110" s="113"/>
      <c r="K110" s="106"/>
      <c r="L110" s="113" t="s">
        <v>304</v>
      </c>
      <c r="M110" s="113"/>
      <c r="N110" s="113"/>
      <c r="O110" s="113"/>
      <c r="P110" s="113"/>
      <c r="Q110" s="113"/>
      <c r="R110" s="113"/>
      <c r="S110" s="113"/>
    </row>
    <row r="111" spans="1:19">
      <c r="A111" s="244" t="s">
        <v>329</v>
      </c>
      <c r="B111" s="245"/>
      <c r="C111" s="104" t="s">
        <v>306</v>
      </c>
      <c r="D111" s="112"/>
      <c r="E111" s="112"/>
      <c r="F111" s="113"/>
      <c r="G111" s="106">
        <v>700</v>
      </c>
      <c r="H111" s="113"/>
      <c r="I111" s="106"/>
      <c r="J111" s="113"/>
      <c r="K111" s="106"/>
      <c r="L111" s="113" t="s">
        <v>307</v>
      </c>
      <c r="M111" s="113"/>
      <c r="N111" s="113"/>
      <c r="O111" s="113"/>
      <c r="P111" s="113"/>
      <c r="Q111" s="113"/>
      <c r="R111" s="113"/>
      <c r="S111" s="113"/>
    </row>
    <row r="113" spans="1:19">
      <c r="A113" s="102" t="s">
        <v>330</v>
      </c>
      <c r="F113" s="100"/>
      <c r="G113" s="100"/>
      <c r="H113" s="100"/>
      <c r="I113" s="100"/>
      <c r="J113" s="100"/>
      <c r="K113" s="100"/>
      <c r="L113" s="100"/>
      <c r="M113" s="100"/>
      <c r="N113" s="100"/>
      <c r="O113" s="100"/>
      <c r="P113" s="100"/>
      <c r="Q113" s="100"/>
      <c r="R113" s="100"/>
      <c r="S113" s="100"/>
    </row>
    <row r="114" spans="1:19">
      <c r="A114" s="238" t="s">
        <v>230</v>
      </c>
      <c r="B114" s="238"/>
      <c r="C114" s="239" t="s">
        <v>231</v>
      </c>
      <c r="D114" s="240" t="s">
        <v>309</v>
      </c>
      <c r="E114" s="240" t="s">
        <v>310</v>
      </c>
      <c r="F114" s="233" t="s">
        <v>435</v>
      </c>
      <c r="G114" s="233"/>
      <c r="H114" s="233" t="s">
        <v>320</v>
      </c>
      <c r="I114" s="233"/>
      <c r="J114" s="233" t="s">
        <v>278</v>
      </c>
      <c r="K114" s="233"/>
      <c r="L114" s="233" t="s">
        <v>321</v>
      </c>
      <c r="M114" s="233"/>
      <c r="N114" s="234" t="s">
        <v>331</v>
      </c>
      <c r="O114" s="235"/>
      <c r="P114" s="234" t="s">
        <v>323</v>
      </c>
      <c r="Q114" s="235"/>
      <c r="R114" s="234" t="s">
        <v>324</v>
      </c>
      <c r="S114" s="235"/>
    </row>
    <row r="115" spans="1:19">
      <c r="A115" s="238"/>
      <c r="B115" s="238"/>
      <c r="C115" s="238"/>
      <c r="D115" s="241"/>
      <c r="E115" s="241"/>
      <c r="F115" s="103" t="s">
        <v>240</v>
      </c>
      <c r="G115" s="103" t="s">
        <v>241</v>
      </c>
      <c r="H115" s="103" t="s">
        <v>240</v>
      </c>
      <c r="I115" s="103" t="s">
        <v>241</v>
      </c>
      <c r="J115" s="103" t="s">
        <v>240</v>
      </c>
      <c r="K115" s="103" t="s">
        <v>241</v>
      </c>
      <c r="L115" s="103" t="s">
        <v>240</v>
      </c>
      <c r="M115" s="103" t="s">
        <v>241</v>
      </c>
      <c r="N115" s="103" t="s">
        <v>240</v>
      </c>
      <c r="O115" s="103" t="s">
        <v>241</v>
      </c>
      <c r="P115" s="103" t="s">
        <v>240</v>
      </c>
      <c r="Q115" s="103" t="s">
        <v>241</v>
      </c>
      <c r="R115" s="103" t="s">
        <v>240</v>
      </c>
      <c r="S115" s="103" t="s">
        <v>241</v>
      </c>
    </row>
    <row r="116" spans="1:19">
      <c r="A116" s="242" t="s">
        <v>316</v>
      </c>
      <c r="B116" s="249" t="s">
        <v>332</v>
      </c>
      <c r="C116" s="104" t="s">
        <v>244</v>
      </c>
      <c r="D116" s="104" t="s">
        <v>245</v>
      </c>
      <c r="E116" s="104" t="s">
        <v>246</v>
      </c>
      <c r="F116" s="105">
        <v>0</v>
      </c>
      <c r="G116" s="105">
        <v>2561280</v>
      </c>
      <c r="H116" s="105"/>
      <c r="I116" s="105">
        <v>2129520</v>
      </c>
      <c r="J116" s="105"/>
      <c r="K116" s="105"/>
      <c r="L116" s="105"/>
      <c r="M116" s="105"/>
      <c r="N116" s="105"/>
      <c r="O116" s="105"/>
      <c r="P116" s="105"/>
      <c r="Q116" s="105"/>
      <c r="R116" s="105"/>
      <c r="S116" s="105"/>
    </row>
    <row r="117" spans="1:19">
      <c r="A117" s="248"/>
      <c r="B117" s="250"/>
      <c r="C117" s="104" t="s">
        <v>247</v>
      </c>
      <c r="D117" s="104" t="s">
        <v>248</v>
      </c>
      <c r="E117" s="104" t="s">
        <v>246</v>
      </c>
      <c r="F117" s="105">
        <v>176288</v>
      </c>
      <c r="G117" s="105">
        <v>2989940</v>
      </c>
      <c r="H117" s="105">
        <v>263206</v>
      </c>
      <c r="I117" s="105">
        <v>2512748</v>
      </c>
      <c r="J117" s="105"/>
      <c r="K117" s="105"/>
      <c r="L117" s="105"/>
      <c r="M117" s="105"/>
      <c r="N117" s="105"/>
      <c r="O117" s="105"/>
      <c r="P117" s="105"/>
      <c r="Q117" s="105"/>
      <c r="R117" s="105"/>
      <c r="S117" s="105"/>
    </row>
    <row r="118" spans="1:19">
      <c r="A118" s="248"/>
      <c r="B118" s="249" t="s">
        <v>317</v>
      </c>
      <c r="C118" s="104" t="s">
        <v>244</v>
      </c>
      <c r="D118" s="104" t="s">
        <v>245</v>
      </c>
      <c r="E118" s="104" t="s">
        <v>246</v>
      </c>
      <c r="F118" s="105"/>
      <c r="G118" s="105"/>
      <c r="H118" s="105"/>
      <c r="I118" s="105">
        <v>-86800</v>
      </c>
      <c r="J118" s="105"/>
      <c r="K118" s="105"/>
      <c r="L118" s="105"/>
      <c r="M118" s="105"/>
      <c r="N118" s="105"/>
      <c r="O118" s="105"/>
      <c r="P118" s="105"/>
      <c r="Q118" s="105"/>
      <c r="R118" s="105"/>
      <c r="S118" s="105"/>
    </row>
    <row r="119" spans="1:19">
      <c r="A119" s="248"/>
      <c r="B119" s="250"/>
      <c r="C119" s="104" t="s">
        <v>247</v>
      </c>
      <c r="D119" s="104" t="s">
        <v>248</v>
      </c>
      <c r="E119" s="104" t="s">
        <v>246</v>
      </c>
      <c r="F119" s="105"/>
      <c r="G119" s="105"/>
      <c r="H119" s="105"/>
      <c r="I119" s="105"/>
      <c r="J119" s="105"/>
      <c r="K119" s="105"/>
      <c r="L119" s="105"/>
      <c r="M119" s="105"/>
      <c r="N119" s="105"/>
      <c r="O119" s="105"/>
      <c r="P119" s="105"/>
      <c r="Q119" s="105"/>
      <c r="R119" s="105"/>
      <c r="S119" s="105"/>
    </row>
    <row r="120" spans="1:19">
      <c r="A120" s="236" t="s">
        <v>257</v>
      </c>
      <c r="B120" s="236"/>
      <c r="C120" s="104" t="s">
        <v>244</v>
      </c>
      <c r="D120" s="104" t="s">
        <v>245</v>
      </c>
      <c r="E120" s="104" t="s">
        <v>246</v>
      </c>
      <c r="F120" s="105"/>
      <c r="G120" s="105"/>
      <c r="H120" s="105"/>
      <c r="I120" s="105"/>
      <c r="J120" s="105"/>
      <c r="K120" s="105"/>
      <c r="L120" s="105"/>
      <c r="M120" s="105"/>
      <c r="N120" s="105"/>
      <c r="O120" s="105"/>
      <c r="P120" s="105"/>
      <c r="Q120" s="105"/>
      <c r="R120" s="105"/>
      <c r="S120" s="105"/>
    </row>
    <row r="121" spans="1:19">
      <c r="A121" s="236" t="s">
        <v>258</v>
      </c>
      <c r="B121" s="236"/>
      <c r="C121" s="104" t="s">
        <v>244</v>
      </c>
      <c r="D121" s="104" t="s">
        <v>259</v>
      </c>
      <c r="E121" s="104" t="s">
        <v>260</v>
      </c>
      <c r="F121" s="105"/>
      <c r="G121" s="105"/>
      <c r="H121" s="105"/>
      <c r="I121" s="105"/>
      <c r="J121" s="105"/>
      <c r="K121" s="105"/>
      <c r="L121" s="105"/>
      <c r="M121" s="105"/>
      <c r="N121" s="105"/>
      <c r="O121" s="105"/>
      <c r="P121" s="105"/>
      <c r="Q121" s="105"/>
      <c r="R121" s="105"/>
      <c r="S121" s="105"/>
    </row>
    <row r="122" spans="1:19">
      <c r="A122" s="236" t="s">
        <v>261</v>
      </c>
      <c r="B122" s="236"/>
      <c r="C122" s="104" t="s">
        <v>244</v>
      </c>
      <c r="D122" s="104" t="s">
        <v>259</v>
      </c>
      <c r="E122" s="104" t="s">
        <v>262</v>
      </c>
      <c r="F122" s="105"/>
      <c r="G122" s="105"/>
      <c r="H122" s="105"/>
      <c r="I122" s="105"/>
      <c r="J122" s="105"/>
      <c r="K122" s="105"/>
      <c r="L122" s="105"/>
      <c r="M122" s="105"/>
      <c r="N122" s="105"/>
      <c r="O122" s="105"/>
      <c r="P122" s="105"/>
      <c r="Q122" s="105"/>
      <c r="R122" s="105"/>
      <c r="S122" s="105"/>
    </row>
    <row r="123" spans="1:19">
      <c r="A123" s="236" t="s">
        <v>263</v>
      </c>
      <c r="B123" s="236"/>
      <c r="C123" s="104" t="s">
        <v>244</v>
      </c>
      <c r="D123" s="104" t="s">
        <v>259</v>
      </c>
      <c r="E123" s="104" t="s">
        <v>262</v>
      </c>
      <c r="F123" s="105"/>
      <c r="G123" s="105"/>
      <c r="H123" s="105"/>
      <c r="I123" s="105"/>
      <c r="J123" s="105"/>
      <c r="K123" s="105"/>
      <c r="L123" s="105"/>
      <c r="M123" s="105"/>
      <c r="N123" s="105"/>
      <c r="O123" s="105"/>
      <c r="P123" s="105"/>
      <c r="Q123" s="105"/>
      <c r="R123" s="105"/>
      <c r="S123" s="105"/>
    </row>
    <row r="124" spans="1:19">
      <c r="A124" s="238" t="s">
        <v>264</v>
      </c>
      <c r="B124" s="104" t="s">
        <v>265</v>
      </c>
      <c r="C124" s="104" t="s">
        <v>244</v>
      </c>
      <c r="D124" s="104" t="s">
        <v>259</v>
      </c>
      <c r="E124" s="104" t="s">
        <v>266</v>
      </c>
      <c r="F124" s="105"/>
      <c r="G124" s="105"/>
      <c r="H124" s="105"/>
      <c r="I124" s="105"/>
      <c r="J124" s="105"/>
      <c r="K124" s="105"/>
      <c r="L124" s="105"/>
      <c r="M124" s="105"/>
      <c r="N124" s="105"/>
      <c r="O124" s="105"/>
      <c r="P124" s="105"/>
      <c r="Q124" s="105"/>
      <c r="R124" s="105"/>
      <c r="S124" s="105"/>
    </row>
    <row r="125" spans="1:19">
      <c r="A125" s="238"/>
      <c r="B125" s="104" t="s">
        <v>267</v>
      </c>
      <c r="C125" s="104" t="s">
        <v>244</v>
      </c>
      <c r="D125" s="104"/>
      <c r="E125" s="104"/>
      <c r="F125" s="105"/>
      <c r="G125" s="105"/>
      <c r="H125" s="105"/>
      <c r="I125" s="105"/>
      <c r="J125" s="105"/>
      <c r="K125" s="105"/>
      <c r="L125" s="105"/>
      <c r="M125" s="105"/>
      <c r="N125" s="105"/>
      <c r="O125" s="105"/>
      <c r="P125" s="105"/>
      <c r="Q125" s="105"/>
      <c r="R125" s="105"/>
      <c r="S125" s="105"/>
    </row>
    <row r="126" spans="1:19">
      <c r="A126" s="238"/>
      <c r="B126" s="104" t="s">
        <v>268</v>
      </c>
      <c r="C126" s="104" t="s">
        <v>244</v>
      </c>
      <c r="D126" s="104"/>
      <c r="E126" s="104"/>
      <c r="F126" s="105"/>
      <c r="G126" s="105"/>
      <c r="H126" s="105"/>
      <c r="I126" s="105"/>
      <c r="J126" s="105"/>
      <c r="K126" s="105"/>
      <c r="L126" s="105"/>
      <c r="M126" s="105"/>
      <c r="N126" s="105"/>
      <c r="O126" s="105"/>
      <c r="P126" s="105"/>
      <c r="Q126" s="105"/>
      <c r="R126" s="105"/>
      <c r="S126" s="105"/>
    </row>
    <row r="127" spans="1:19">
      <c r="A127" s="238"/>
      <c r="B127" s="104" t="s">
        <v>269</v>
      </c>
      <c r="C127" s="104" t="s">
        <v>244</v>
      </c>
      <c r="D127" s="104"/>
      <c r="E127" s="104"/>
      <c r="F127" s="105"/>
      <c r="G127" s="105"/>
      <c r="H127" s="105"/>
      <c r="I127" s="105"/>
      <c r="J127" s="105"/>
      <c r="K127" s="105"/>
      <c r="L127" s="105"/>
      <c r="M127" s="105"/>
      <c r="N127" s="105"/>
      <c r="O127" s="105"/>
      <c r="P127" s="105"/>
      <c r="Q127" s="105"/>
      <c r="R127" s="105"/>
      <c r="S127" s="105"/>
    </row>
    <row r="128" spans="1:19">
      <c r="A128" s="238"/>
      <c r="B128" s="104" t="s">
        <v>270</v>
      </c>
      <c r="C128" s="104" t="s">
        <v>244</v>
      </c>
      <c r="D128" s="104" t="s">
        <v>259</v>
      </c>
      <c r="E128" s="104" t="s">
        <v>266</v>
      </c>
      <c r="F128" s="105"/>
      <c r="G128" s="105"/>
      <c r="H128" s="105"/>
      <c r="I128" s="105"/>
      <c r="J128" s="105"/>
      <c r="K128" s="105"/>
      <c r="L128" s="105"/>
      <c r="M128" s="105"/>
      <c r="N128" s="105"/>
      <c r="O128" s="105"/>
      <c r="P128" s="105"/>
      <c r="Q128" s="105"/>
      <c r="R128" s="105"/>
      <c r="S128" s="105"/>
    </row>
    <row r="129" spans="1:19">
      <c r="A129" s="238" t="s">
        <v>271</v>
      </c>
      <c r="B129" s="104" t="s">
        <v>318</v>
      </c>
      <c r="C129" s="104" t="s">
        <v>244</v>
      </c>
      <c r="D129" s="104" t="s">
        <v>259</v>
      </c>
      <c r="E129" s="104" t="s">
        <v>266</v>
      </c>
      <c r="F129" s="105"/>
      <c r="G129" s="105"/>
      <c r="H129" s="105"/>
      <c r="I129" s="105"/>
      <c r="J129" s="105"/>
      <c r="K129" s="105"/>
      <c r="L129" s="105"/>
      <c r="M129" s="105"/>
      <c r="N129" s="105"/>
      <c r="O129" s="105"/>
      <c r="P129" s="105"/>
      <c r="Q129" s="105"/>
      <c r="R129" s="105"/>
      <c r="S129" s="105"/>
    </row>
    <row r="130" spans="1:19">
      <c r="A130" s="238"/>
      <c r="B130" s="104" t="s">
        <v>319</v>
      </c>
      <c r="C130" s="104" t="s">
        <v>247</v>
      </c>
      <c r="D130" s="104"/>
      <c r="E130" s="104"/>
      <c r="F130" s="105"/>
      <c r="G130" s="105"/>
      <c r="H130" s="105"/>
      <c r="I130" s="105"/>
      <c r="J130" s="105"/>
      <c r="K130" s="105"/>
      <c r="L130" s="105"/>
      <c r="M130" s="105"/>
      <c r="N130" s="105"/>
      <c r="O130" s="105"/>
      <c r="P130" s="105"/>
      <c r="Q130" s="105"/>
      <c r="R130" s="105"/>
      <c r="S130" s="105"/>
    </row>
    <row r="131" spans="1:19">
      <c r="A131" s="238"/>
      <c r="B131" s="104" t="s">
        <v>274</v>
      </c>
      <c r="C131" s="104" t="s">
        <v>244</v>
      </c>
      <c r="D131" s="104" t="s">
        <v>259</v>
      </c>
      <c r="E131" s="104" t="s">
        <v>266</v>
      </c>
      <c r="F131" s="105"/>
      <c r="G131" s="105"/>
      <c r="H131" s="105"/>
      <c r="I131" s="105"/>
      <c r="J131" s="105"/>
      <c r="K131" s="105"/>
      <c r="L131" s="105"/>
      <c r="M131" s="105"/>
      <c r="N131" s="105"/>
      <c r="O131" s="105"/>
      <c r="P131" s="105"/>
      <c r="Q131" s="105"/>
      <c r="R131" s="105"/>
      <c r="S131" s="105"/>
    </row>
    <row r="132" spans="1:19">
      <c r="A132" s="238" t="s">
        <v>275</v>
      </c>
      <c r="B132" s="238"/>
      <c r="C132" s="104" t="s">
        <v>244</v>
      </c>
      <c r="D132" s="104"/>
      <c r="E132" s="104"/>
      <c r="F132" s="106">
        <f t="shared" ref="F132:G132" si="10">SUMIFS(F116:F131,$C$116:$C$131,$C$132)</f>
        <v>0</v>
      </c>
      <c r="G132" s="106">
        <f t="shared" si="10"/>
        <v>2561280</v>
      </c>
      <c r="H132" s="106">
        <f t="shared" ref="H132:S132" si="11">SUMIFS(H116:H131,$C$116:$C$131,$C$132)</f>
        <v>0</v>
      </c>
      <c r="I132" s="106">
        <f t="shared" si="11"/>
        <v>2042720</v>
      </c>
      <c r="J132" s="106">
        <f t="shared" si="11"/>
        <v>0</v>
      </c>
      <c r="K132" s="106">
        <f t="shared" si="11"/>
        <v>0</v>
      </c>
      <c r="L132" s="106">
        <f t="shared" si="11"/>
        <v>0</v>
      </c>
      <c r="M132" s="106">
        <f t="shared" si="11"/>
        <v>0</v>
      </c>
      <c r="N132" s="106">
        <f t="shared" si="11"/>
        <v>0</v>
      </c>
      <c r="O132" s="106">
        <f t="shared" si="11"/>
        <v>0</v>
      </c>
      <c r="P132" s="106">
        <f t="shared" si="11"/>
        <v>0</v>
      </c>
      <c r="Q132" s="106">
        <f t="shared" si="11"/>
        <v>0</v>
      </c>
      <c r="R132" s="106">
        <f t="shared" si="11"/>
        <v>0</v>
      </c>
      <c r="S132" s="106">
        <f t="shared" si="11"/>
        <v>0</v>
      </c>
    </row>
    <row r="133" spans="1:19">
      <c r="A133" s="238"/>
      <c r="B133" s="238"/>
      <c r="C133" s="104" t="s">
        <v>247</v>
      </c>
      <c r="D133" s="104"/>
      <c r="E133" s="104"/>
      <c r="F133" s="106">
        <f t="shared" ref="F133:G133" si="12">SUMIFS(F116:F131,$C$116:$C$131,$C$133)</f>
        <v>176288</v>
      </c>
      <c r="G133" s="106">
        <f t="shared" si="12"/>
        <v>2989940</v>
      </c>
      <c r="H133" s="106">
        <f t="shared" ref="H133:S133" si="13">SUMIFS(H116:H131,$C$116:$C$131,$C$133)</f>
        <v>263206</v>
      </c>
      <c r="I133" s="106">
        <f t="shared" si="13"/>
        <v>2512748</v>
      </c>
      <c r="J133" s="106">
        <f t="shared" si="13"/>
        <v>0</v>
      </c>
      <c r="K133" s="106">
        <f t="shared" si="13"/>
        <v>0</v>
      </c>
      <c r="L133" s="106">
        <f t="shared" si="13"/>
        <v>0</v>
      </c>
      <c r="M133" s="106">
        <f t="shared" si="13"/>
        <v>0</v>
      </c>
      <c r="N133" s="106">
        <f t="shared" si="13"/>
        <v>0</v>
      </c>
      <c r="O133" s="106">
        <f t="shared" si="13"/>
        <v>0</v>
      </c>
      <c r="P133" s="106">
        <f t="shared" si="13"/>
        <v>0</v>
      </c>
      <c r="Q133" s="106">
        <f t="shared" si="13"/>
        <v>0</v>
      </c>
      <c r="R133" s="106">
        <f t="shared" si="13"/>
        <v>0</v>
      </c>
      <c r="S133" s="106">
        <f t="shared" si="13"/>
        <v>0</v>
      </c>
    </row>
    <row r="134" spans="1:19">
      <c r="A134" s="238" t="s">
        <v>187</v>
      </c>
      <c r="B134" s="238"/>
      <c r="C134" s="238"/>
      <c r="D134" s="111"/>
      <c r="E134" s="111"/>
      <c r="F134" s="106">
        <f t="shared" ref="F134:G134" si="14">F132+F133</f>
        <v>176288</v>
      </c>
      <c r="G134" s="106">
        <f t="shared" si="14"/>
        <v>5551220</v>
      </c>
      <c r="H134" s="106">
        <f t="shared" ref="H134:S134" si="15">H132+H133</f>
        <v>263206</v>
      </c>
      <c r="I134" s="106">
        <f t="shared" si="15"/>
        <v>4555468</v>
      </c>
      <c r="J134" s="106">
        <f t="shared" si="15"/>
        <v>0</v>
      </c>
      <c r="K134" s="106">
        <f t="shared" si="15"/>
        <v>0</v>
      </c>
      <c r="L134" s="106">
        <f t="shared" si="15"/>
        <v>0</v>
      </c>
      <c r="M134" s="106">
        <f t="shared" si="15"/>
        <v>0</v>
      </c>
      <c r="N134" s="106">
        <f t="shared" si="15"/>
        <v>0</v>
      </c>
      <c r="O134" s="106">
        <f t="shared" si="15"/>
        <v>0</v>
      </c>
      <c r="P134" s="106">
        <f t="shared" si="15"/>
        <v>0</v>
      </c>
      <c r="Q134" s="106">
        <f t="shared" si="15"/>
        <v>0</v>
      </c>
      <c r="R134" s="106">
        <f t="shared" si="15"/>
        <v>0</v>
      </c>
      <c r="S134" s="106">
        <f t="shared" si="15"/>
        <v>0</v>
      </c>
    </row>
    <row r="135" spans="1:19">
      <c r="A135" s="112"/>
      <c r="B135" s="112"/>
      <c r="C135" s="112"/>
      <c r="D135" s="112"/>
      <c r="E135" s="112"/>
      <c r="F135" s="113"/>
      <c r="G135" s="113"/>
      <c r="H135" s="113"/>
      <c r="I135" s="113"/>
      <c r="J135" s="113"/>
      <c r="K135" s="113"/>
      <c r="L135" s="113"/>
      <c r="M135" s="113"/>
      <c r="N135" s="113"/>
      <c r="O135" s="113"/>
      <c r="P135" s="113"/>
      <c r="Q135" s="113"/>
      <c r="R135" s="113"/>
      <c r="S135" s="113"/>
    </row>
    <row r="136" spans="1:19">
      <c r="A136" s="114" t="s">
        <v>276</v>
      </c>
      <c r="B136" s="112"/>
      <c r="C136" s="112"/>
      <c r="F136" s="113"/>
      <c r="G136" s="172" t="s">
        <v>435</v>
      </c>
      <c r="H136" s="113"/>
      <c r="I136" s="115" t="s">
        <v>277</v>
      </c>
      <c r="J136" s="113"/>
      <c r="K136" s="115" t="s">
        <v>278</v>
      </c>
      <c r="L136" s="113"/>
      <c r="M136" s="115" t="s">
        <v>333</v>
      </c>
      <c r="N136" s="113"/>
      <c r="O136" s="112" t="s">
        <v>334</v>
      </c>
      <c r="P136" s="113"/>
      <c r="Q136" s="112" t="s">
        <v>335</v>
      </c>
      <c r="R136" s="113"/>
      <c r="S136" s="112" t="s">
        <v>336</v>
      </c>
    </row>
    <row r="137" spans="1:19">
      <c r="A137" s="237" t="s">
        <v>309</v>
      </c>
      <c r="B137" s="237"/>
      <c r="C137" s="107" t="s">
        <v>325</v>
      </c>
      <c r="F137" s="113"/>
      <c r="G137" s="107" t="s">
        <v>285</v>
      </c>
      <c r="H137" s="113"/>
      <c r="I137" s="107" t="s">
        <v>285</v>
      </c>
      <c r="J137" s="113"/>
      <c r="K137" s="107" t="s">
        <v>285</v>
      </c>
      <c r="L137" s="113"/>
      <c r="M137" s="107" t="s">
        <v>285</v>
      </c>
      <c r="N137" s="113"/>
      <c r="O137" s="107" t="s">
        <v>285</v>
      </c>
      <c r="P137" s="113"/>
      <c r="Q137" s="107" t="s">
        <v>285</v>
      </c>
      <c r="R137" s="113"/>
      <c r="S137" s="107" t="s">
        <v>285</v>
      </c>
    </row>
    <row r="138" spans="1:19">
      <c r="A138" s="238" t="s">
        <v>248</v>
      </c>
      <c r="B138" s="238"/>
      <c r="C138" s="104" t="s">
        <v>246</v>
      </c>
      <c r="F138" s="113"/>
      <c r="G138" s="117">
        <f>SUMIFS(G116:G131,$D$116:$D$131,$A$138,$E$116:$E$131,$C$138)</f>
        <v>2989940</v>
      </c>
      <c r="H138" s="113"/>
      <c r="I138" s="117">
        <f>SUMIFS(I116:I131,$D$116:$D$131,$A$138,$E$116:$E$131,$C$138)</f>
        <v>2512748</v>
      </c>
      <c r="J138" s="113"/>
      <c r="K138" s="117">
        <f>SUMIFS(K116:K131,$D$116:$D$131,$A$138,$E$116:$E$131,$C$138)</f>
        <v>0</v>
      </c>
      <c r="L138" s="113"/>
      <c r="M138" s="117">
        <f>SUMIFS(M116:M131,$D$116:$D$131,$A$138,$E$116:$E$131,$C$138)</f>
        <v>0</v>
      </c>
      <c r="N138" s="113"/>
      <c r="O138" s="117">
        <f>SUMIFS(O116:O131,$D$116:$D$131,$A$138,$E$116:$E$131,$C$138)</f>
        <v>0</v>
      </c>
      <c r="P138" s="113"/>
      <c r="Q138" s="117">
        <f>SUMIFS(Q116:Q131,$D$116:$D$131,$A$138,$E$116:$E$131,$C$138)</f>
        <v>0</v>
      </c>
      <c r="R138" s="113"/>
      <c r="S138" s="117">
        <f>SUMIFS(S116:S131,$D$116:$D$131,$A$138,$E$116:$E$131,$C$138)</f>
        <v>0</v>
      </c>
    </row>
    <row r="139" spans="1:19">
      <c r="A139" s="238" t="s">
        <v>245</v>
      </c>
      <c r="B139" s="238"/>
      <c r="C139" s="104" t="s">
        <v>246</v>
      </c>
      <c r="F139" s="113"/>
      <c r="G139" s="117">
        <f>SUMIFS(G116:G131,$D$116:$D$131,$A$139,$E$116:$E$131,$C$139)</f>
        <v>2561280</v>
      </c>
      <c r="H139" s="113"/>
      <c r="I139" s="117">
        <f>SUMIFS(I116:I131,$D$116:$D$131,$A$139,$E$116:$E$131,$C$139)</f>
        <v>2042720</v>
      </c>
      <c r="J139" s="113"/>
      <c r="K139" s="117">
        <f>SUMIFS(K116:K131,$D$116:$D$131,$A$139,$E$116:$E$131,$C$139)</f>
        <v>0</v>
      </c>
      <c r="L139" s="113"/>
      <c r="M139" s="117">
        <f>SUMIFS(M116:M131,$D$116:$D$131,$A$139,$E$116:$E$131,$C$139)</f>
        <v>0</v>
      </c>
      <c r="N139" s="113"/>
      <c r="O139" s="117">
        <f>SUMIFS(O116:O131,$D$116:$D$131,$A$139,$E$116:$E$131,$C$139)</f>
        <v>0</v>
      </c>
      <c r="P139" s="113"/>
      <c r="Q139" s="117">
        <f>SUMIFS(Q116:Q131,$D$116:$D$131,$A$139,$E$116:$E$131,$C$139)</f>
        <v>0</v>
      </c>
      <c r="R139" s="113"/>
      <c r="S139" s="117">
        <f>SUMIFS(S116:S131,$D$116:$D$131,$A$139,$E$116:$E$131,$C$139)</f>
        <v>0</v>
      </c>
    </row>
    <row r="140" spans="1:19">
      <c r="A140" s="244" t="s">
        <v>259</v>
      </c>
      <c r="B140" s="245"/>
      <c r="C140" s="104" t="s">
        <v>258</v>
      </c>
      <c r="F140" s="113"/>
      <c r="G140" s="117">
        <f>SUMIFS(G116:G131,$D$116:$D$131,$A$140,$E$116:$E$131,$C$140)</f>
        <v>0</v>
      </c>
      <c r="H140" s="113"/>
      <c r="I140" s="117">
        <f>SUMIFS(I116:I131,$D$116:$D$131,$A$140,$E$116:$E$131,$C$140)</f>
        <v>0</v>
      </c>
      <c r="J140" s="113"/>
      <c r="K140" s="117">
        <f>SUMIFS(K116:K131,$D$116:$D$131,$A$140,$E$116:$E$131,$C$140)</f>
        <v>0</v>
      </c>
      <c r="L140" s="113"/>
      <c r="M140" s="117">
        <f>SUMIFS(M116:M131,$D$116:$D$131,$A$140,$E$116:$E$131,$C$140)</f>
        <v>0</v>
      </c>
      <c r="N140" s="113"/>
      <c r="O140" s="117">
        <f>SUMIFS(O116:O131,$D$116:$D$131,$A$140,$E$116:$E$131,$C$140)</f>
        <v>0</v>
      </c>
      <c r="P140" s="113"/>
      <c r="Q140" s="117">
        <f>SUMIFS(Q116:Q131,$D$116:$D$131,$A$140,$E$116:$E$131,$C$140)</f>
        <v>0</v>
      </c>
      <c r="R140" s="113"/>
      <c r="S140" s="117">
        <f>SUMIFS(S116:S131,$D$116:$D$131,$A$140,$E$116:$E$131,$C$140)</f>
        <v>0</v>
      </c>
    </row>
    <row r="141" spans="1:19">
      <c r="A141" s="244" t="s">
        <v>259</v>
      </c>
      <c r="B141" s="245"/>
      <c r="C141" s="104" t="s">
        <v>266</v>
      </c>
      <c r="F141" s="113"/>
      <c r="G141" s="117">
        <f>SUMIFS(G116:G131,$D$116:$D$131,$A$141,$E$116:$E$131,$C$141)</f>
        <v>0</v>
      </c>
      <c r="H141" s="113"/>
      <c r="I141" s="117">
        <f>SUMIFS(I116:I131,$D$116:$D$131,$A$141,$E$116:$E$131,$C$141)</f>
        <v>0</v>
      </c>
      <c r="J141" s="113"/>
      <c r="K141" s="117">
        <f>SUMIFS(K116:K131,$D$116:$D$131,$A$141,$E$116:$E$131,$C$141)</f>
        <v>0</v>
      </c>
      <c r="L141" s="113"/>
      <c r="M141" s="117">
        <f>SUMIFS(M116:M131,$D$116:$D$131,$A$141,$E$116:$E$131,$C$141)</f>
        <v>0</v>
      </c>
      <c r="N141" s="113"/>
      <c r="O141" s="117">
        <f>SUMIFS(O116:O131,$D$116:$D$131,$A$141,$E$116:$E$131,$C$141)</f>
        <v>0</v>
      </c>
      <c r="P141" s="113"/>
      <c r="Q141" s="117">
        <f>SUMIFS(Q116:Q131,$D$116:$D$131,$A$141,$E$116:$E$131,$C$141)</f>
        <v>0</v>
      </c>
      <c r="R141" s="113"/>
      <c r="S141" s="117">
        <f>SUMIFS(S116:S131,$D$116:$D$131,$A$141,$E$116:$E$131,$C$141)</f>
        <v>0</v>
      </c>
    </row>
    <row r="142" spans="1:19">
      <c r="A142" s="244" t="s">
        <v>259</v>
      </c>
      <c r="B142" s="245"/>
      <c r="C142" s="104" t="s">
        <v>262</v>
      </c>
      <c r="F142" s="113"/>
      <c r="G142" s="117">
        <f>SUMIFS(G116:G131,$D$116:$D$131,$A$142,$E$116:$E$131,$C$142)</f>
        <v>0</v>
      </c>
      <c r="H142" s="113"/>
      <c r="I142" s="117">
        <f>SUMIFS(I116:I131,$D$116:$D$131,$A$142,$E$116:$E$131,$C$142)</f>
        <v>0</v>
      </c>
      <c r="J142" s="113"/>
      <c r="K142" s="117">
        <f>SUMIFS(K116:K131,$D$116:$D$131,$A$142,$E$116:$E$131,$C$142)</f>
        <v>0</v>
      </c>
      <c r="L142" s="113"/>
      <c r="M142" s="117">
        <f>SUMIFS(M116:M131,$D$116:$D$131,$A$142,$E$116:$E$131,$C$142)</f>
        <v>0</v>
      </c>
      <c r="N142" s="113"/>
      <c r="O142" s="117">
        <f>SUMIFS(O116:O131,$D$116:$D$131,$A$142,$E$116:$E$131,$C$142)</f>
        <v>0</v>
      </c>
      <c r="P142" s="113"/>
      <c r="Q142" s="117">
        <f>SUMIFS(Q116:Q131,$D$116:$D$131,$A$142,$E$116:$E$131,$C$142)</f>
        <v>0</v>
      </c>
      <c r="R142" s="113"/>
      <c r="S142" s="117">
        <f>SUMIFS(S116:S131,$D$116:$D$131,$A$142,$E$116:$E$131,$C$142)</f>
        <v>0</v>
      </c>
    </row>
    <row r="143" spans="1:19">
      <c r="A143" s="244" t="s">
        <v>187</v>
      </c>
      <c r="B143" s="246"/>
      <c r="C143" s="245"/>
      <c r="E143" s="119"/>
      <c r="F143" s="113"/>
      <c r="G143" s="117">
        <f>SUM(G138:G142)</f>
        <v>5551220</v>
      </c>
      <c r="H143" s="113"/>
      <c r="I143" s="117">
        <f>SUM(I138:I142)</f>
        <v>4555468</v>
      </c>
      <c r="J143" s="113"/>
      <c r="K143" s="117">
        <f>SUM(K138:K142)</f>
        <v>0</v>
      </c>
      <c r="L143" s="113"/>
      <c r="M143" s="117">
        <f>SUM(M138:M142)</f>
        <v>0</v>
      </c>
      <c r="N143" s="113"/>
      <c r="O143" s="117">
        <f>SUM(O138:O142)</f>
        <v>0</v>
      </c>
      <c r="P143" s="113"/>
      <c r="Q143" s="117">
        <f>SUM(Q138:Q142)</f>
        <v>0</v>
      </c>
      <c r="R143" s="113"/>
      <c r="S143" s="117">
        <f>SUM(S138:S142)</f>
        <v>0</v>
      </c>
    </row>
    <row r="144" spans="1:19">
      <c r="A144" s="120"/>
      <c r="B144" s="120"/>
      <c r="C144" s="120"/>
      <c r="E144" s="119"/>
      <c r="F144" s="113"/>
      <c r="G144" s="121"/>
      <c r="H144" s="113"/>
      <c r="I144" s="121"/>
      <c r="J144" s="113"/>
      <c r="K144" s="121"/>
      <c r="L144" s="113"/>
      <c r="M144" s="121"/>
      <c r="N144" s="113"/>
      <c r="O144" s="121"/>
      <c r="P144" s="113"/>
      <c r="Q144" s="121"/>
      <c r="R144" s="113"/>
      <c r="S144" s="121"/>
    </row>
    <row r="145" spans="1:19">
      <c r="A145" s="247" t="s">
        <v>287</v>
      </c>
      <c r="B145" s="247"/>
      <c r="C145" s="247"/>
      <c r="E145" s="119"/>
      <c r="F145" s="113"/>
      <c r="G145" s="121"/>
      <c r="H145" s="113"/>
      <c r="I145" s="121"/>
      <c r="J145" s="113"/>
      <c r="K145" s="121"/>
      <c r="L145" s="113"/>
      <c r="M145" s="121"/>
      <c r="N145" s="113"/>
      <c r="O145" s="121"/>
      <c r="P145" s="113"/>
      <c r="Q145" s="121"/>
      <c r="R145" s="113"/>
      <c r="S145" s="121"/>
    </row>
    <row r="146" spans="1:19">
      <c r="A146" s="244" t="s">
        <v>240</v>
      </c>
      <c r="B146" s="245"/>
      <c r="C146" s="104" t="s">
        <v>244</v>
      </c>
      <c r="F146" s="113"/>
      <c r="G146" s="117">
        <f>F132</f>
        <v>0</v>
      </c>
      <c r="H146" s="113"/>
      <c r="I146" s="117">
        <f>H132</f>
        <v>0</v>
      </c>
      <c r="J146" s="113"/>
      <c r="K146" s="117">
        <f>J132</f>
        <v>0</v>
      </c>
      <c r="L146" s="113"/>
      <c r="M146" s="117">
        <f>L132</f>
        <v>0</v>
      </c>
      <c r="N146" s="113"/>
      <c r="O146" s="117">
        <f>N132</f>
        <v>0</v>
      </c>
      <c r="P146" s="113"/>
      <c r="Q146" s="117">
        <f>P132</f>
        <v>0</v>
      </c>
      <c r="R146" s="113"/>
      <c r="S146" s="117">
        <f>R132</f>
        <v>0</v>
      </c>
    </row>
    <row r="147" spans="1:19">
      <c r="A147" s="244" t="s">
        <v>240</v>
      </c>
      <c r="B147" s="245"/>
      <c r="C147" s="122" t="s">
        <v>247</v>
      </c>
      <c r="F147" s="113"/>
      <c r="G147" s="117">
        <f>+F133</f>
        <v>176288</v>
      </c>
      <c r="H147" s="113"/>
      <c r="I147" s="117">
        <f>+H133</f>
        <v>263206</v>
      </c>
      <c r="J147" s="113"/>
      <c r="K147" s="117">
        <f>+J133</f>
        <v>0</v>
      </c>
      <c r="L147" s="113"/>
      <c r="M147" s="117">
        <f>+L133</f>
        <v>0</v>
      </c>
      <c r="N147" s="113"/>
      <c r="O147" s="117">
        <f>+N133</f>
        <v>0</v>
      </c>
      <c r="P147" s="113"/>
      <c r="Q147" s="117">
        <f>+P133</f>
        <v>0</v>
      </c>
      <c r="R147" s="113"/>
      <c r="S147" s="117">
        <f>+R133</f>
        <v>0</v>
      </c>
    </row>
    <row r="148" spans="1:19">
      <c r="A148" s="244" t="s">
        <v>288</v>
      </c>
      <c r="B148" s="245"/>
      <c r="C148" s="104" t="s">
        <v>244</v>
      </c>
      <c r="F148" s="113"/>
      <c r="G148" s="123">
        <f>ROUND(G146/G132,3)</f>
        <v>0</v>
      </c>
      <c r="H148" s="113"/>
      <c r="I148" s="123">
        <f>ROUND(I146/I132,3)</f>
        <v>0</v>
      </c>
      <c r="J148" s="113"/>
      <c r="K148" s="123" t="e">
        <f>ROUND(K146/K132,3)</f>
        <v>#DIV/0!</v>
      </c>
      <c r="L148" s="113"/>
      <c r="M148" s="123" t="e">
        <f>ROUND(M146/M132,3)</f>
        <v>#DIV/0!</v>
      </c>
      <c r="N148" s="113"/>
      <c r="O148" s="123" t="e">
        <f>ROUND(O146/O132,3)</f>
        <v>#DIV/0!</v>
      </c>
      <c r="P148" s="113"/>
      <c r="Q148" s="123" t="e">
        <f>ROUND(Q146/Q132,3)</f>
        <v>#DIV/0!</v>
      </c>
      <c r="R148" s="113"/>
      <c r="S148" s="123" t="e">
        <f>ROUND(S146/S132,3)</f>
        <v>#DIV/0!</v>
      </c>
    </row>
    <row r="149" spans="1:19">
      <c r="A149" s="244" t="s">
        <v>288</v>
      </c>
      <c r="B149" s="245"/>
      <c r="C149" s="122" t="s">
        <v>247</v>
      </c>
      <c r="D149" s="112"/>
      <c r="E149" s="112"/>
      <c r="F149" s="113"/>
      <c r="G149" s="123">
        <f>ROUND(G147/G133,3)</f>
        <v>5.8999999999999997E-2</v>
      </c>
      <c r="H149" s="113"/>
      <c r="I149" s="123">
        <f>ROUND(I147/I133,3)</f>
        <v>0.105</v>
      </c>
      <c r="J149" s="113"/>
      <c r="K149" s="123" t="e">
        <f>ROUND(K147/K133,3)</f>
        <v>#DIV/0!</v>
      </c>
      <c r="L149" s="113"/>
      <c r="M149" s="123" t="e">
        <f>ROUND(M147/M133,3)</f>
        <v>#DIV/0!</v>
      </c>
      <c r="N149" s="113"/>
      <c r="O149" s="123" t="e">
        <f>ROUND(O147/O133,3)</f>
        <v>#DIV/0!</v>
      </c>
      <c r="P149" s="113"/>
      <c r="Q149" s="123" t="e">
        <f>ROUND(Q147/Q133,3)</f>
        <v>#DIV/0!</v>
      </c>
      <c r="R149" s="113"/>
      <c r="S149" s="123" t="e">
        <f>ROUND(S147/S133,3)</f>
        <v>#DIV/0!</v>
      </c>
    </row>
    <row r="150" spans="1:19">
      <c r="A150" s="244" t="s">
        <v>289</v>
      </c>
      <c r="B150" s="245"/>
      <c r="C150" s="104" t="s">
        <v>244</v>
      </c>
      <c r="D150" s="112"/>
      <c r="E150" s="112"/>
      <c r="F150" s="113"/>
      <c r="G150" s="123" t="e">
        <f>AVERAGE(G148,I148,K148,M148,O148)</f>
        <v>#DIV/0!</v>
      </c>
      <c r="H150" s="113"/>
      <c r="I150" s="123" t="e">
        <f>AVERAGE(I148,K148,M148,O148,Q148)</f>
        <v>#DIV/0!</v>
      </c>
      <c r="J150" s="113"/>
      <c r="K150" s="123" t="e">
        <f>AVERAGE(K148,M148,O148,Q148,S148)</f>
        <v>#DIV/0!</v>
      </c>
      <c r="L150" s="113"/>
      <c r="M150" s="124"/>
      <c r="N150" s="113"/>
      <c r="O150" s="113"/>
      <c r="P150" s="113"/>
      <c r="Q150" s="113"/>
      <c r="R150" s="113"/>
      <c r="S150" s="113"/>
    </row>
    <row r="151" spans="1:19">
      <c r="A151" s="244" t="s">
        <v>289</v>
      </c>
      <c r="B151" s="245"/>
      <c r="C151" s="122" t="s">
        <v>247</v>
      </c>
      <c r="D151" s="112"/>
      <c r="E151" s="112"/>
      <c r="F151" s="113"/>
      <c r="G151" s="123" t="e">
        <f>AVERAGE(G149,I149,K149,M149,O149)</f>
        <v>#DIV/0!</v>
      </c>
      <c r="H151" s="113"/>
      <c r="I151" s="123" t="e">
        <f>AVERAGE(I149,K149,M149,O149,Q149)</f>
        <v>#DIV/0!</v>
      </c>
      <c r="J151" s="113"/>
      <c r="K151" s="123" t="e">
        <f>AVERAGE(K149,M149,O149,Q149,S149)</f>
        <v>#DIV/0!</v>
      </c>
      <c r="L151" s="113"/>
      <c r="M151" s="125"/>
      <c r="N151" s="113"/>
      <c r="O151" s="113"/>
      <c r="P151" s="113"/>
      <c r="Q151" s="113"/>
      <c r="R151" s="113"/>
      <c r="S151" s="113"/>
    </row>
    <row r="152" spans="1:19">
      <c r="A152" s="112"/>
      <c r="B152" s="112"/>
      <c r="C152" s="112"/>
      <c r="D152" s="112"/>
      <c r="E152" s="112"/>
      <c r="F152" s="113"/>
      <c r="G152" s="113"/>
      <c r="H152" s="113"/>
      <c r="I152" s="113"/>
      <c r="J152" s="113"/>
      <c r="K152" s="113"/>
      <c r="L152" s="113"/>
      <c r="M152" s="113"/>
      <c r="N152" s="113"/>
      <c r="O152" s="113"/>
      <c r="P152" s="113"/>
      <c r="Q152" s="113"/>
      <c r="R152" s="113"/>
      <c r="S152" s="113"/>
    </row>
    <row r="153" spans="1:19">
      <c r="A153" s="114" t="s">
        <v>290</v>
      </c>
      <c r="B153" s="112"/>
      <c r="C153" s="112"/>
      <c r="D153" s="112"/>
      <c r="E153" s="112"/>
      <c r="F153" s="113"/>
      <c r="G153" s="113"/>
      <c r="H153" s="113"/>
      <c r="I153" s="113"/>
      <c r="J153" s="113"/>
      <c r="K153" s="113"/>
      <c r="L153" s="113"/>
      <c r="M153" s="113"/>
      <c r="N153" s="113"/>
      <c r="O153" s="113"/>
      <c r="P153" s="113"/>
      <c r="Q153" s="113"/>
      <c r="R153" s="113"/>
      <c r="S153" s="113"/>
    </row>
    <row r="154" spans="1:19">
      <c r="A154" s="237" t="s">
        <v>326</v>
      </c>
      <c r="B154" s="237"/>
      <c r="C154" s="107" t="s">
        <v>309</v>
      </c>
      <c r="D154" s="112"/>
      <c r="E154" s="112"/>
      <c r="F154" s="113"/>
      <c r="G154" s="173" t="s">
        <v>494</v>
      </c>
      <c r="H154" s="113"/>
      <c r="I154" s="103" t="s">
        <v>293</v>
      </c>
      <c r="J154" s="113"/>
      <c r="K154" s="103" t="s">
        <v>311</v>
      </c>
      <c r="L154" s="113"/>
      <c r="M154" s="113"/>
      <c r="N154" s="113"/>
      <c r="O154" s="113"/>
      <c r="P154" s="113"/>
      <c r="Q154" s="113"/>
      <c r="R154" s="113"/>
      <c r="S154" s="113"/>
    </row>
    <row r="155" spans="1:19">
      <c r="A155" s="244" t="s">
        <v>295</v>
      </c>
      <c r="B155" s="245"/>
      <c r="C155" s="104" t="s">
        <v>328</v>
      </c>
      <c r="D155" s="127"/>
      <c r="E155" s="112"/>
      <c r="F155" s="113"/>
      <c r="G155" s="106" t="e">
        <f>ROUND(G150*G132,-3)</f>
        <v>#DIV/0!</v>
      </c>
      <c r="H155" s="113"/>
      <c r="I155" s="106" t="e">
        <f>ROUND(I150*I132,-3)</f>
        <v>#DIV/0!</v>
      </c>
      <c r="J155" s="113"/>
      <c r="K155" s="106" t="e">
        <f>ROUND(K150*K132,-3)</f>
        <v>#DIV/0!</v>
      </c>
      <c r="L155" s="113"/>
      <c r="M155" s="113"/>
      <c r="N155" s="113"/>
      <c r="O155" s="113"/>
      <c r="P155" s="113"/>
      <c r="Q155" s="113"/>
      <c r="R155" s="113"/>
      <c r="S155" s="113"/>
    </row>
    <row r="156" spans="1:19">
      <c r="A156" s="244" t="s">
        <v>295</v>
      </c>
      <c r="B156" s="245"/>
      <c r="C156" s="104" t="s">
        <v>170</v>
      </c>
      <c r="D156" s="127"/>
      <c r="E156" s="112"/>
      <c r="F156" s="113"/>
      <c r="G156" s="106" t="e">
        <f>ROUND(G151*G133,-3)</f>
        <v>#DIV/0!</v>
      </c>
      <c r="H156" s="113"/>
      <c r="I156" s="106" t="e">
        <f>ROUND(I151*I133,-3)</f>
        <v>#DIV/0!</v>
      </c>
      <c r="J156" s="113"/>
      <c r="K156" s="106" t="e">
        <f>ROUND(K151*K133,-3)</f>
        <v>#DIV/0!</v>
      </c>
      <c r="L156" s="113"/>
      <c r="M156" s="113"/>
      <c r="N156" s="113"/>
      <c r="O156" s="113"/>
      <c r="P156" s="113"/>
      <c r="Q156" s="113"/>
      <c r="R156" s="113"/>
      <c r="S156" s="113"/>
    </row>
    <row r="157" spans="1:19">
      <c r="A157" s="112"/>
      <c r="B157" s="112"/>
      <c r="C157" s="112"/>
      <c r="D157" s="112"/>
      <c r="E157" s="112"/>
      <c r="F157" s="113"/>
      <c r="G157" s="113"/>
      <c r="H157" s="113"/>
      <c r="I157" s="113"/>
      <c r="J157" s="113"/>
      <c r="K157" s="113"/>
      <c r="L157" s="113"/>
      <c r="M157" s="113"/>
      <c r="N157" s="113"/>
      <c r="O157" s="113"/>
      <c r="P157" s="113"/>
      <c r="Q157" s="113"/>
      <c r="R157" s="113"/>
      <c r="S157" s="113"/>
    </row>
    <row r="158" spans="1:19">
      <c r="A158" s="114" t="s">
        <v>298</v>
      </c>
      <c r="B158" s="112"/>
      <c r="C158" s="112"/>
      <c r="D158" s="112"/>
      <c r="E158" s="112"/>
      <c r="F158" s="113"/>
      <c r="G158" s="113"/>
      <c r="H158" s="113"/>
      <c r="I158" s="113"/>
      <c r="J158" s="113"/>
      <c r="K158" s="113"/>
      <c r="L158" s="113"/>
      <c r="M158" s="113"/>
      <c r="N158" s="113"/>
      <c r="O158" s="113"/>
      <c r="P158" s="113"/>
      <c r="Q158" s="113"/>
      <c r="R158" s="113"/>
      <c r="S158" s="113"/>
    </row>
    <row r="159" spans="1:19">
      <c r="A159" s="237" t="s">
        <v>326</v>
      </c>
      <c r="B159" s="237"/>
      <c r="C159" s="107" t="s">
        <v>309</v>
      </c>
      <c r="D159" s="112"/>
      <c r="E159" s="112"/>
      <c r="F159" s="113"/>
      <c r="G159" s="173" t="s">
        <v>494</v>
      </c>
      <c r="H159" s="113"/>
      <c r="I159" s="103" t="s">
        <v>337</v>
      </c>
      <c r="J159" s="113"/>
      <c r="K159" s="103" t="s">
        <v>338</v>
      </c>
      <c r="L159" s="113"/>
      <c r="M159" s="113"/>
      <c r="N159" s="113"/>
      <c r="O159" s="113"/>
      <c r="P159" s="113"/>
      <c r="Q159" s="113"/>
      <c r="R159" s="113"/>
      <c r="S159" s="113"/>
    </row>
    <row r="160" spans="1:19">
      <c r="A160" s="244" t="s">
        <v>329</v>
      </c>
      <c r="B160" s="245"/>
      <c r="C160" s="104" t="s">
        <v>303</v>
      </c>
      <c r="D160" s="112"/>
      <c r="E160" s="112"/>
      <c r="F160" s="113"/>
      <c r="G160" s="106"/>
      <c r="H160" s="113"/>
      <c r="I160" s="106"/>
      <c r="J160" s="113"/>
      <c r="K160" s="106"/>
      <c r="L160" s="113" t="s">
        <v>304</v>
      </c>
      <c r="M160" s="113"/>
      <c r="N160" s="113"/>
      <c r="O160" s="113"/>
      <c r="P160" s="113"/>
      <c r="Q160" s="113"/>
      <c r="R160" s="113"/>
      <c r="S160" s="113"/>
    </row>
    <row r="161" spans="1:21">
      <c r="A161" s="244" t="s">
        <v>329</v>
      </c>
      <c r="B161" s="245"/>
      <c r="C161" s="104" t="s">
        <v>306</v>
      </c>
      <c r="D161" s="112"/>
      <c r="E161" s="112"/>
      <c r="F161" s="113"/>
      <c r="G161" s="106">
        <v>292600</v>
      </c>
      <c r="H161" s="113"/>
      <c r="I161" s="106"/>
      <c r="J161" s="113"/>
      <c r="K161" s="106"/>
      <c r="L161" s="113" t="s">
        <v>307</v>
      </c>
      <c r="M161" s="113"/>
      <c r="N161" s="113"/>
      <c r="O161" s="113"/>
      <c r="P161" s="113"/>
      <c r="Q161" s="113"/>
      <c r="R161" s="113"/>
      <c r="S161" s="113"/>
    </row>
    <row r="162" spans="1:21">
      <c r="A162" s="112"/>
      <c r="B162" s="112"/>
      <c r="C162" s="112"/>
      <c r="D162" s="112"/>
      <c r="E162" s="112"/>
      <c r="F162" s="113"/>
      <c r="G162" s="113"/>
      <c r="H162" s="113"/>
      <c r="I162" s="113"/>
      <c r="J162" s="113"/>
      <c r="K162" s="113"/>
      <c r="L162" s="113"/>
      <c r="M162" s="113"/>
      <c r="N162" s="113"/>
      <c r="O162" s="113"/>
      <c r="P162" s="113"/>
      <c r="Q162" s="113"/>
      <c r="R162" s="113"/>
      <c r="S162" s="113"/>
    </row>
    <row r="163" spans="1:21">
      <c r="A163" s="102" t="s">
        <v>339</v>
      </c>
      <c r="F163" s="100"/>
      <c r="G163" s="100"/>
      <c r="H163" s="100"/>
      <c r="I163" s="100"/>
      <c r="J163" s="100"/>
      <c r="K163" s="100"/>
      <c r="L163" s="100"/>
      <c r="M163" s="100"/>
      <c r="N163" s="100"/>
      <c r="O163" s="100"/>
      <c r="P163" s="100"/>
      <c r="Q163" s="100"/>
      <c r="R163" s="100"/>
      <c r="S163" s="100"/>
    </row>
    <row r="164" spans="1:21">
      <c r="A164" s="238" t="s">
        <v>230</v>
      </c>
      <c r="B164" s="238"/>
      <c r="C164" s="239" t="s">
        <v>231</v>
      </c>
      <c r="D164" s="240" t="s">
        <v>309</v>
      </c>
      <c r="E164" s="240" t="s">
        <v>310</v>
      </c>
      <c r="F164" s="233" t="s">
        <v>435</v>
      </c>
      <c r="G164" s="233"/>
      <c r="H164" s="233" t="s">
        <v>293</v>
      </c>
      <c r="I164" s="233"/>
      <c r="J164" s="233" t="s">
        <v>340</v>
      </c>
      <c r="K164" s="233"/>
      <c r="L164" s="233" t="s">
        <v>312</v>
      </c>
      <c r="M164" s="233"/>
      <c r="N164" s="234" t="s">
        <v>313</v>
      </c>
      <c r="O164" s="235"/>
      <c r="P164" s="234" t="s">
        <v>314</v>
      </c>
      <c r="Q164" s="235"/>
      <c r="R164" s="234" t="s">
        <v>239</v>
      </c>
      <c r="S164" s="235"/>
    </row>
    <row r="165" spans="1:21">
      <c r="A165" s="238"/>
      <c r="B165" s="238"/>
      <c r="C165" s="238"/>
      <c r="D165" s="241"/>
      <c r="E165" s="241"/>
      <c r="F165" s="103" t="s">
        <v>240</v>
      </c>
      <c r="G165" s="103" t="s">
        <v>241</v>
      </c>
      <c r="H165" s="103" t="s">
        <v>240</v>
      </c>
      <c r="I165" s="103" t="s">
        <v>241</v>
      </c>
      <c r="J165" s="103" t="s">
        <v>240</v>
      </c>
      <c r="K165" s="103" t="s">
        <v>241</v>
      </c>
      <c r="L165" s="103" t="s">
        <v>240</v>
      </c>
      <c r="M165" s="103" t="s">
        <v>241</v>
      </c>
      <c r="N165" s="103" t="s">
        <v>240</v>
      </c>
      <c r="O165" s="103" t="s">
        <v>241</v>
      </c>
      <c r="P165" s="103" t="s">
        <v>240</v>
      </c>
      <c r="Q165" s="103" t="s">
        <v>241</v>
      </c>
      <c r="R165" s="103" t="s">
        <v>240</v>
      </c>
      <c r="S165" s="103" t="s">
        <v>241</v>
      </c>
    </row>
    <row r="166" spans="1:21">
      <c r="A166" s="242" t="s">
        <v>316</v>
      </c>
      <c r="B166" s="249" t="s">
        <v>332</v>
      </c>
      <c r="C166" s="104" t="s">
        <v>244</v>
      </c>
      <c r="D166" s="104" t="s">
        <v>245</v>
      </c>
      <c r="E166" s="104" t="s">
        <v>246</v>
      </c>
      <c r="F166" s="105"/>
      <c r="G166" s="105">
        <v>6363172</v>
      </c>
      <c r="H166" s="105"/>
      <c r="I166" s="105">
        <v>5893797</v>
      </c>
      <c r="J166" s="106"/>
      <c r="K166" s="106">
        <v>76010462</v>
      </c>
      <c r="L166" s="106"/>
      <c r="M166" s="106">
        <v>84428195</v>
      </c>
      <c r="N166" s="106"/>
      <c r="O166" s="106">
        <v>104112153</v>
      </c>
      <c r="P166" s="106">
        <v>2500</v>
      </c>
      <c r="Q166" s="106">
        <v>122393504</v>
      </c>
      <c r="R166" s="106">
        <v>1400</v>
      </c>
      <c r="S166" s="106">
        <v>139533202</v>
      </c>
      <c r="T166" s="106"/>
      <c r="U166" s="106">
        <v>143732005</v>
      </c>
    </row>
    <row r="167" spans="1:21">
      <c r="A167" s="248"/>
      <c r="B167" s="250"/>
      <c r="C167" s="104" t="s">
        <v>247</v>
      </c>
      <c r="D167" s="104" t="s">
        <v>248</v>
      </c>
      <c r="E167" s="104" t="s">
        <v>246</v>
      </c>
      <c r="F167" s="105">
        <v>2126794</v>
      </c>
      <c r="G167" s="105">
        <v>10353968</v>
      </c>
      <c r="H167" s="105">
        <v>660237</v>
      </c>
      <c r="I167" s="105">
        <v>10513955</v>
      </c>
      <c r="J167" s="106">
        <v>9612049</v>
      </c>
      <c r="K167" s="106">
        <v>308216211</v>
      </c>
      <c r="L167" s="106">
        <v>15282785</v>
      </c>
      <c r="M167" s="106">
        <v>339051312</v>
      </c>
      <c r="N167" s="106">
        <v>12465191</v>
      </c>
      <c r="O167" s="106">
        <v>375656360</v>
      </c>
      <c r="P167" s="106">
        <v>11033444</v>
      </c>
      <c r="Q167" s="106">
        <v>393217945</v>
      </c>
      <c r="R167" s="106">
        <v>14123591</v>
      </c>
      <c r="S167" s="106">
        <v>409294880</v>
      </c>
      <c r="T167" s="106">
        <v>11907576</v>
      </c>
      <c r="U167" s="106">
        <v>429546053</v>
      </c>
    </row>
    <row r="168" spans="1:21">
      <c r="A168" s="248"/>
      <c r="B168" s="249" t="s">
        <v>317</v>
      </c>
      <c r="C168" s="104" t="s">
        <v>244</v>
      </c>
      <c r="D168" s="104" t="s">
        <v>245</v>
      </c>
      <c r="E168" s="104" t="s">
        <v>246</v>
      </c>
      <c r="F168" s="105"/>
      <c r="G168" s="105"/>
      <c r="H168" s="105"/>
      <c r="I168" s="105">
        <v>-559040</v>
      </c>
      <c r="J168" s="106"/>
      <c r="K168" s="106"/>
      <c r="L168" s="106"/>
      <c r="M168" s="106"/>
      <c r="N168" s="106"/>
      <c r="O168" s="106"/>
      <c r="P168" s="106"/>
      <c r="Q168" s="106"/>
      <c r="R168" s="106"/>
      <c r="S168" s="106"/>
      <c r="T168" s="106"/>
      <c r="U168" s="106"/>
    </row>
    <row r="169" spans="1:21">
      <c r="A169" s="248"/>
      <c r="B169" s="250"/>
      <c r="C169" s="104" t="s">
        <v>247</v>
      </c>
      <c r="D169" s="104" t="s">
        <v>248</v>
      </c>
      <c r="E169" s="104" t="s">
        <v>246</v>
      </c>
      <c r="F169" s="105"/>
      <c r="G169" s="105"/>
      <c r="H169" s="105"/>
      <c r="I169" s="105"/>
      <c r="J169" s="106"/>
      <c r="K169" s="106"/>
      <c r="L169" s="106"/>
      <c r="M169" s="106"/>
      <c r="N169" s="106"/>
      <c r="O169" s="106"/>
      <c r="P169" s="106"/>
      <c r="Q169" s="106"/>
      <c r="R169" s="106"/>
      <c r="S169" s="106"/>
      <c r="T169" s="106"/>
      <c r="U169" s="106"/>
    </row>
    <row r="170" spans="1:21">
      <c r="A170" s="236" t="s">
        <v>257</v>
      </c>
      <c r="B170" s="236"/>
      <c r="C170" s="104" t="s">
        <v>244</v>
      </c>
      <c r="D170" s="104" t="s">
        <v>245</v>
      </c>
      <c r="E170" s="104" t="s">
        <v>246</v>
      </c>
      <c r="F170" s="105"/>
      <c r="G170" s="105"/>
      <c r="H170" s="105"/>
      <c r="I170" s="105"/>
      <c r="J170" s="106"/>
      <c r="K170" s="106"/>
      <c r="L170" s="106"/>
      <c r="M170" s="106"/>
      <c r="N170" s="106"/>
      <c r="O170" s="106"/>
      <c r="P170" s="106"/>
      <c r="Q170" s="106"/>
      <c r="R170" s="106"/>
      <c r="S170" s="106"/>
      <c r="T170" s="106"/>
      <c r="U170" s="106"/>
    </row>
    <row r="171" spans="1:21">
      <c r="A171" s="236" t="s">
        <v>258</v>
      </c>
      <c r="B171" s="236"/>
      <c r="C171" s="104" t="s">
        <v>244</v>
      </c>
      <c r="D171" s="104" t="s">
        <v>259</v>
      </c>
      <c r="E171" s="104" t="s">
        <v>260</v>
      </c>
      <c r="F171" s="105"/>
      <c r="G171" s="105"/>
      <c r="H171" s="105"/>
      <c r="I171" s="105">
        <v>-500</v>
      </c>
      <c r="J171" s="106"/>
      <c r="K171" s="106"/>
      <c r="L171" s="106"/>
      <c r="M171" s="106"/>
      <c r="N171" s="106"/>
      <c r="O171" s="106"/>
      <c r="P171" s="106"/>
      <c r="Q171" s="106"/>
      <c r="R171" s="106"/>
      <c r="S171" s="106"/>
      <c r="T171" s="106"/>
      <c r="U171" s="106"/>
    </row>
    <row r="172" spans="1:21">
      <c r="A172" s="236" t="s">
        <v>261</v>
      </c>
      <c r="B172" s="236"/>
      <c r="C172" s="104" t="s">
        <v>244</v>
      </c>
      <c r="D172" s="104" t="s">
        <v>259</v>
      </c>
      <c r="E172" s="104" t="s">
        <v>262</v>
      </c>
      <c r="F172" s="105"/>
      <c r="G172" s="105"/>
      <c r="H172" s="105"/>
      <c r="I172" s="105"/>
      <c r="J172" s="106"/>
      <c r="K172" s="106"/>
      <c r="L172" s="106"/>
      <c r="M172" s="106"/>
      <c r="N172" s="106"/>
      <c r="O172" s="106"/>
      <c r="P172" s="106"/>
      <c r="Q172" s="106"/>
      <c r="R172" s="106"/>
      <c r="S172" s="106"/>
      <c r="T172" s="106"/>
      <c r="U172" s="106"/>
    </row>
    <row r="173" spans="1:21">
      <c r="A173" s="236" t="s">
        <v>263</v>
      </c>
      <c r="B173" s="236"/>
      <c r="C173" s="104" t="s">
        <v>244</v>
      </c>
      <c r="D173" s="104" t="s">
        <v>259</v>
      </c>
      <c r="E173" s="104" t="s">
        <v>262</v>
      </c>
      <c r="F173" s="105"/>
      <c r="G173" s="105"/>
      <c r="H173" s="105"/>
      <c r="I173" s="105"/>
      <c r="J173" s="106"/>
      <c r="K173" s="106"/>
      <c r="L173" s="106"/>
      <c r="M173" s="106"/>
      <c r="N173" s="106"/>
      <c r="O173" s="106"/>
      <c r="P173" s="106"/>
      <c r="Q173" s="106"/>
      <c r="R173" s="106"/>
      <c r="S173" s="106"/>
      <c r="T173" s="106"/>
      <c r="U173" s="106"/>
    </row>
    <row r="174" spans="1:21">
      <c r="A174" s="238" t="s">
        <v>264</v>
      </c>
      <c r="B174" s="104" t="s">
        <v>265</v>
      </c>
      <c r="C174" s="104" t="s">
        <v>244</v>
      </c>
      <c r="D174" s="104" t="s">
        <v>259</v>
      </c>
      <c r="E174" s="104" t="s">
        <v>266</v>
      </c>
      <c r="F174" s="105"/>
      <c r="G174" s="105"/>
      <c r="H174" s="105"/>
      <c r="I174" s="105"/>
      <c r="J174" s="106"/>
      <c r="K174" s="106"/>
      <c r="L174" s="106"/>
      <c r="M174" s="106"/>
      <c r="N174" s="106"/>
      <c r="O174" s="106"/>
      <c r="P174" s="106"/>
      <c r="Q174" s="106"/>
      <c r="R174" s="106"/>
      <c r="S174" s="106"/>
      <c r="T174" s="106"/>
      <c r="U174" s="106"/>
    </row>
    <row r="175" spans="1:21">
      <c r="A175" s="238"/>
      <c r="B175" s="104" t="s">
        <v>267</v>
      </c>
      <c r="C175" s="104" t="s">
        <v>244</v>
      </c>
      <c r="D175" s="104"/>
      <c r="E175" s="104"/>
      <c r="F175" s="105"/>
      <c r="G175" s="105"/>
      <c r="H175" s="105"/>
      <c r="I175" s="105"/>
      <c r="J175" s="106"/>
      <c r="K175" s="106"/>
      <c r="L175" s="106"/>
      <c r="M175" s="106"/>
      <c r="N175" s="106"/>
      <c r="O175" s="106"/>
      <c r="P175" s="106"/>
      <c r="Q175" s="106"/>
      <c r="R175" s="106"/>
      <c r="S175" s="106"/>
      <c r="T175" s="106"/>
      <c r="U175" s="106"/>
    </row>
    <row r="176" spans="1:21">
      <c r="A176" s="238"/>
      <c r="B176" s="104" t="s">
        <v>268</v>
      </c>
      <c r="C176" s="104" t="s">
        <v>244</v>
      </c>
      <c r="D176" s="104"/>
      <c r="E176" s="104"/>
      <c r="F176" s="105"/>
      <c r="G176" s="105"/>
      <c r="H176" s="105"/>
      <c r="I176" s="105"/>
      <c r="J176" s="106"/>
      <c r="K176" s="106"/>
      <c r="L176" s="106"/>
      <c r="M176" s="106"/>
      <c r="N176" s="106"/>
      <c r="O176" s="106"/>
      <c r="P176" s="106"/>
      <c r="Q176" s="106"/>
      <c r="R176" s="106"/>
      <c r="S176" s="106"/>
      <c r="T176" s="106"/>
      <c r="U176" s="106"/>
    </row>
    <row r="177" spans="1:21">
      <c r="A177" s="238"/>
      <c r="B177" s="104" t="s">
        <v>269</v>
      </c>
      <c r="C177" s="104" t="s">
        <v>244</v>
      </c>
      <c r="D177" s="104"/>
      <c r="E177" s="104"/>
      <c r="F177" s="105"/>
      <c r="G177" s="105"/>
      <c r="H177" s="105"/>
      <c r="I177" s="105"/>
      <c r="J177" s="106"/>
      <c r="K177" s="106"/>
      <c r="L177" s="106"/>
      <c r="M177" s="106"/>
      <c r="N177" s="106"/>
      <c r="O177" s="106"/>
      <c r="P177" s="106"/>
      <c r="Q177" s="106"/>
      <c r="R177" s="106"/>
      <c r="S177" s="106"/>
      <c r="T177" s="106"/>
      <c r="U177" s="106"/>
    </row>
    <row r="178" spans="1:21">
      <c r="A178" s="238"/>
      <c r="B178" s="104" t="s">
        <v>270</v>
      </c>
      <c r="C178" s="104" t="s">
        <v>244</v>
      </c>
      <c r="D178" s="104" t="s">
        <v>259</v>
      </c>
      <c r="E178" s="104" t="s">
        <v>266</v>
      </c>
      <c r="F178" s="105"/>
      <c r="G178" s="105"/>
      <c r="H178" s="105"/>
      <c r="I178" s="105"/>
      <c r="J178" s="106">
        <v>256000</v>
      </c>
      <c r="K178" s="106">
        <v>374000</v>
      </c>
      <c r="L178" s="106"/>
      <c r="M178" s="106">
        <v>803000</v>
      </c>
      <c r="N178" s="106"/>
      <c r="O178" s="106">
        <v>1102000</v>
      </c>
      <c r="P178" s="106"/>
      <c r="Q178" s="106">
        <v>2355000</v>
      </c>
      <c r="R178" s="106"/>
      <c r="S178" s="106">
        <v>6508000</v>
      </c>
      <c r="T178" s="106"/>
      <c r="U178" s="106"/>
    </row>
    <row r="179" spans="1:21">
      <c r="A179" s="238" t="s">
        <v>271</v>
      </c>
      <c r="B179" s="104" t="s">
        <v>318</v>
      </c>
      <c r="C179" s="104" t="s">
        <v>244</v>
      </c>
      <c r="D179" s="104" t="s">
        <v>259</v>
      </c>
      <c r="E179" s="104" t="s">
        <v>266</v>
      </c>
      <c r="F179" s="105"/>
      <c r="G179" s="105"/>
      <c r="H179" s="105"/>
      <c r="I179" s="105"/>
      <c r="J179" s="106">
        <v>361954</v>
      </c>
      <c r="K179" s="106">
        <v>1511646</v>
      </c>
      <c r="L179" s="106">
        <v>323082</v>
      </c>
      <c r="M179" s="106">
        <v>1905109</v>
      </c>
      <c r="N179" s="106">
        <v>78478</v>
      </c>
      <c r="O179" s="106">
        <v>2260396</v>
      </c>
      <c r="P179" s="106">
        <v>219385</v>
      </c>
      <c r="Q179" s="106">
        <v>2084445</v>
      </c>
      <c r="R179" s="106">
        <v>91758</v>
      </c>
      <c r="S179" s="106">
        <v>2293006</v>
      </c>
      <c r="T179" s="106"/>
      <c r="U179" s="106"/>
    </row>
    <row r="180" spans="1:21">
      <c r="A180" s="238"/>
      <c r="B180" s="104" t="s">
        <v>319</v>
      </c>
      <c r="C180" s="104" t="s">
        <v>247</v>
      </c>
      <c r="D180" s="104"/>
      <c r="E180" s="104"/>
      <c r="F180" s="105"/>
      <c r="G180" s="105"/>
      <c r="H180" s="105"/>
      <c r="I180" s="105"/>
      <c r="J180" s="106">
        <f t="shared" ref="J180:U180" si="16">SUMIFS(J$165:J$180,$C$165:$C$180,$C$181)</f>
        <v>617954</v>
      </c>
      <c r="K180" s="106">
        <f t="shared" si="16"/>
        <v>77896108</v>
      </c>
      <c r="L180" s="106">
        <f t="shared" si="16"/>
        <v>323082</v>
      </c>
      <c r="M180" s="106">
        <f t="shared" si="16"/>
        <v>87136304</v>
      </c>
      <c r="N180" s="106">
        <f t="shared" si="16"/>
        <v>78478</v>
      </c>
      <c r="O180" s="106">
        <f t="shared" si="16"/>
        <v>107474549</v>
      </c>
      <c r="P180" s="106">
        <f t="shared" si="16"/>
        <v>221885</v>
      </c>
      <c r="Q180" s="106">
        <f t="shared" si="16"/>
        <v>126832949</v>
      </c>
      <c r="R180" s="106">
        <f t="shared" si="16"/>
        <v>93158</v>
      </c>
      <c r="S180" s="106">
        <f t="shared" si="16"/>
        <v>148334208</v>
      </c>
      <c r="T180" s="106">
        <f t="shared" si="16"/>
        <v>0</v>
      </c>
      <c r="U180" s="106">
        <f t="shared" si="16"/>
        <v>143732005</v>
      </c>
    </row>
    <row r="181" spans="1:21">
      <c r="A181" s="238"/>
      <c r="B181" s="104" t="s">
        <v>274</v>
      </c>
      <c r="C181" s="104" t="s">
        <v>244</v>
      </c>
      <c r="D181" s="104" t="s">
        <v>259</v>
      </c>
      <c r="E181" s="104" t="s">
        <v>266</v>
      </c>
      <c r="F181" s="105"/>
      <c r="G181" s="105"/>
      <c r="H181" s="105"/>
      <c r="I181" s="105"/>
      <c r="J181" s="106">
        <f t="shared" ref="J181:U181" si="17">SUMIFS(J$165:J$180,$C$165:$C$180,$C$182)</f>
        <v>617954</v>
      </c>
      <c r="K181" s="106">
        <f t="shared" si="17"/>
        <v>77896108</v>
      </c>
      <c r="L181" s="106">
        <f t="shared" si="17"/>
        <v>323082</v>
      </c>
      <c r="M181" s="106">
        <f t="shared" si="17"/>
        <v>87136304</v>
      </c>
      <c r="N181" s="106">
        <f t="shared" si="17"/>
        <v>78478</v>
      </c>
      <c r="O181" s="106">
        <f t="shared" si="17"/>
        <v>107474549</v>
      </c>
      <c r="P181" s="106">
        <f t="shared" si="17"/>
        <v>221885</v>
      </c>
      <c r="Q181" s="106">
        <f t="shared" si="17"/>
        <v>126832949</v>
      </c>
      <c r="R181" s="106">
        <f t="shared" si="17"/>
        <v>93158</v>
      </c>
      <c r="S181" s="106">
        <f t="shared" si="17"/>
        <v>148334208</v>
      </c>
      <c r="T181" s="106">
        <f t="shared" si="17"/>
        <v>0</v>
      </c>
      <c r="U181" s="106">
        <f t="shared" si="17"/>
        <v>143732005</v>
      </c>
    </row>
    <row r="182" spans="1:21">
      <c r="A182" s="238" t="s">
        <v>275</v>
      </c>
      <c r="B182" s="238"/>
      <c r="C182" s="104" t="s">
        <v>244</v>
      </c>
      <c r="D182" s="104"/>
      <c r="E182" s="104"/>
      <c r="F182" s="106">
        <f>SUMIFS(F166:F181,$C$116:$C$131,$C$132)</f>
        <v>0</v>
      </c>
      <c r="G182" s="106">
        <f>SUMIFS(G166:G181,$C$116:$C$131,$C$132)</f>
        <v>6363172</v>
      </c>
      <c r="H182" s="106">
        <f>SUMIFS(H166:H181,$C$116:$C$131,$C$132)</f>
        <v>0</v>
      </c>
      <c r="I182" s="106">
        <f>SUMIFS(I166:I181,$C$116:$C$131,$C$132)</f>
        <v>5334257</v>
      </c>
      <c r="J182" s="106">
        <f t="shared" ref="J182:U182" si="18">SUM(J180:J181)</f>
        <v>1235908</v>
      </c>
      <c r="K182" s="106">
        <f t="shared" si="18"/>
        <v>155792216</v>
      </c>
      <c r="L182" s="106">
        <f t="shared" si="18"/>
        <v>646164</v>
      </c>
      <c r="M182" s="106">
        <f t="shared" si="18"/>
        <v>174272608</v>
      </c>
      <c r="N182" s="106">
        <f t="shared" si="18"/>
        <v>156956</v>
      </c>
      <c r="O182" s="106">
        <f t="shared" si="18"/>
        <v>214949098</v>
      </c>
      <c r="P182" s="106">
        <f t="shared" si="18"/>
        <v>443770</v>
      </c>
      <c r="Q182" s="106">
        <f t="shared" si="18"/>
        <v>253665898</v>
      </c>
      <c r="R182" s="106">
        <f t="shared" si="18"/>
        <v>186316</v>
      </c>
      <c r="S182" s="106">
        <f t="shared" si="18"/>
        <v>296668416</v>
      </c>
      <c r="T182" s="106">
        <f t="shared" si="18"/>
        <v>0</v>
      </c>
      <c r="U182" s="106">
        <f t="shared" si="18"/>
        <v>287464010</v>
      </c>
    </row>
    <row r="183" spans="1:21">
      <c r="A183" s="238"/>
      <c r="B183" s="238"/>
      <c r="C183" s="104" t="s">
        <v>247</v>
      </c>
      <c r="D183" s="104"/>
      <c r="E183" s="104"/>
      <c r="F183" s="106">
        <f t="shared" ref="F183:G183" si="19">SUMIFS(F166:F181,$C$116:$C$131,$C$133)</f>
        <v>2126794</v>
      </c>
      <c r="G183" s="106">
        <f t="shared" si="19"/>
        <v>10353968</v>
      </c>
      <c r="H183" s="106">
        <f t="shared" ref="H183:S183" si="20">SUMIFS(H166:H181,$C$116:$C$131,$C$133)</f>
        <v>660237</v>
      </c>
      <c r="I183" s="106">
        <f t="shared" si="20"/>
        <v>10513955</v>
      </c>
      <c r="J183" s="106">
        <f t="shared" si="20"/>
        <v>10230003</v>
      </c>
      <c r="K183" s="106">
        <f t="shared" si="20"/>
        <v>386112319</v>
      </c>
      <c r="L183" s="106">
        <f t="shared" si="20"/>
        <v>15605867</v>
      </c>
      <c r="M183" s="106">
        <f t="shared" si="20"/>
        <v>426187616</v>
      </c>
      <c r="N183" s="106">
        <f t="shared" si="20"/>
        <v>12543669</v>
      </c>
      <c r="O183" s="106">
        <f t="shared" si="20"/>
        <v>483130909</v>
      </c>
      <c r="P183" s="106">
        <f t="shared" si="20"/>
        <v>11255329</v>
      </c>
      <c r="Q183" s="106">
        <f t="shared" si="20"/>
        <v>520050894</v>
      </c>
      <c r="R183" s="106">
        <f t="shared" si="20"/>
        <v>14216749</v>
      </c>
      <c r="S183" s="106">
        <f t="shared" si="20"/>
        <v>557629088</v>
      </c>
    </row>
    <row r="184" spans="1:21">
      <c r="A184" s="238" t="s">
        <v>187</v>
      </c>
      <c r="B184" s="238"/>
      <c r="C184" s="238"/>
      <c r="D184" s="111"/>
      <c r="E184" s="111"/>
      <c r="F184" s="106">
        <f t="shared" ref="F184:G184" si="21">F182+F183</f>
        <v>2126794</v>
      </c>
      <c r="G184" s="106">
        <f t="shared" si="21"/>
        <v>16717140</v>
      </c>
      <c r="H184" s="106">
        <f t="shared" ref="H184:S184" si="22">H182+H183</f>
        <v>660237</v>
      </c>
      <c r="I184" s="106">
        <f t="shared" si="22"/>
        <v>15848212</v>
      </c>
      <c r="J184" s="106">
        <f t="shared" si="22"/>
        <v>11465911</v>
      </c>
      <c r="K184" s="106">
        <f t="shared" si="22"/>
        <v>541904535</v>
      </c>
      <c r="L184" s="106">
        <f t="shared" si="22"/>
        <v>16252031</v>
      </c>
      <c r="M184" s="106">
        <f t="shared" si="22"/>
        <v>600460224</v>
      </c>
      <c r="N184" s="106">
        <f t="shared" si="22"/>
        <v>12700625</v>
      </c>
      <c r="O184" s="106">
        <f t="shared" si="22"/>
        <v>698080007</v>
      </c>
      <c r="P184" s="106">
        <f t="shared" si="22"/>
        <v>11699099</v>
      </c>
      <c r="Q184" s="106">
        <f t="shared" si="22"/>
        <v>773716792</v>
      </c>
      <c r="R184" s="106">
        <f t="shared" si="22"/>
        <v>14403065</v>
      </c>
      <c r="S184" s="106">
        <f t="shared" si="22"/>
        <v>854297504</v>
      </c>
    </row>
    <row r="185" spans="1:21">
      <c r="A185" s="112"/>
      <c r="B185" s="112"/>
      <c r="C185" s="112"/>
      <c r="D185" s="112"/>
      <c r="E185" s="112"/>
      <c r="F185" s="113"/>
      <c r="G185" s="113"/>
      <c r="H185" s="113"/>
      <c r="I185" s="113"/>
      <c r="J185" s="113"/>
      <c r="K185" s="113"/>
      <c r="L185" s="113"/>
      <c r="M185" s="113"/>
      <c r="N185" s="113"/>
      <c r="O185" s="113"/>
      <c r="P185" s="113"/>
      <c r="Q185" s="113"/>
      <c r="R185" s="113"/>
      <c r="S185" s="113"/>
    </row>
    <row r="186" spans="1:21">
      <c r="A186" s="114" t="s">
        <v>276</v>
      </c>
      <c r="B186" s="112"/>
      <c r="C186" s="112"/>
      <c r="F186" s="113"/>
      <c r="G186" s="172" t="s">
        <v>496</v>
      </c>
      <c r="H186" s="113"/>
      <c r="I186" s="115" t="s">
        <v>277</v>
      </c>
      <c r="J186" s="113"/>
      <c r="K186" s="115" t="s">
        <v>341</v>
      </c>
      <c r="L186" s="113"/>
      <c r="M186" s="115" t="s">
        <v>321</v>
      </c>
      <c r="N186" s="113"/>
      <c r="O186" s="112" t="s">
        <v>237</v>
      </c>
      <c r="P186" s="113"/>
      <c r="Q186" s="112" t="s">
        <v>335</v>
      </c>
      <c r="R186" s="113"/>
      <c r="S186" s="112" t="s">
        <v>239</v>
      </c>
    </row>
    <row r="187" spans="1:21">
      <c r="A187" s="237" t="s">
        <v>309</v>
      </c>
      <c r="B187" s="237"/>
      <c r="C187" s="107" t="s">
        <v>325</v>
      </c>
      <c r="F187" s="113"/>
      <c r="G187" s="107" t="s">
        <v>285</v>
      </c>
      <c r="H187" s="113"/>
      <c r="I187" s="107" t="s">
        <v>285</v>
      </c>
      <c r="J187" s="113"/>
      <c r="K187" s="107" t="s">
        <v>285</v>
      </c>
      <c r="L187" s="113"/>
      <c r="M187" s="107" t="s">
        <v>285</v>
      </c>
      <c r="N187" s="113"/>
      <c r="O187" s="107" t="s">
        <v>285</v>
      </c>
      <c r="P187" s="113"/>
      <c r="Q187" s="107" t="s">
        <v>285</v>
      </c>
      <c r="R187" s="113"/>
      <c r="S187" s="107" t="s">
        <v>285</v>
      </c>
    </row>
    <row r="188" spans="1:21">
      <c r="A188" s="238" t="s">
        <v>248</v>
      </c>
      <c r="B188" s="238"/>
      <c r="C188" s="104" t="s">
        <v>246</v>
      </c>
      <c r="F188" s="113"/>
      <c r="G188" s="117">
        <f>SUMIFS(G166:G181,$D$116:$D$131,$A$138,$E$116:$E$131,$C$138)</f>
        <v>10353968</v>
      </c>
      <c r="H188" s="113"/>
      <c r="I188" s="117">
        <f>SUMIFS(I166:I181,$D$116:$D$131,$A$138,$E$116:$E$131,$C$138)</f>
        <v>10513955</v>
      </c>
      <c r="J188" s="113"/>
      <c r="K188" s="117">
        <f>SUMIFS(K166:K181,$D$116:$D$131,$A$138,$E$116:$E$131,$C$138)</f>
        <v>308216211</v>
      </c>
      <c r="L188" s="113"/>
      <c r="M188" s="117">
        <f>SUMIFS(M166:M181,$D$116:$D$131,$A$138,$E$116:$E$131,$C$138)</f>
        <v>339051312</v>
      </c>
      <c r="N188" s="113"/>
      <c r="O188" s="117">
        <f>SUMIFS(O166:O181,$D$116:$D$131,$A$138,$E$116:$E$131,$C$138)</f>
        <v>375656360</v>
      </c>
      <c r="P188" s="113"/>
      <c r="Q188" s="117">
        <f>SUMIFS(Q166:Q181,$D$116:$D$131,$A$138,$E$116:$E$131,$C$138)</f>
        <v>393217945</v>
      </c>
      <c r="R188" s="113"/>
      <c r="S188" s="117">
        <f>SUMIFS(S166:S181,$D$116:$D$131,$A$138,$E$116:$E$131,$C$138)</f>
        <v>409294880</v>
      </c>
    </row>
    <row r="189" spans="1:21">
      <c r="A189" s="238" t="s">
        <v>245</v>
      </c>
      <c r="B189" s="238"/>
      <c r="C189" s="104" t="s">
        <v>246</v>
      </c>
      <c r="F189" s="113"/>
      <c r="G189" s="117">
        <f>SUMIFS(G166:G181,$D$116:$D$131,$A$139,$E$116:$E$131,$C$139)</f>
        <v>6363172</v>
      </c>
      <c r="H189" s="113"/>
      <c r="I189" s="117">
        <f>SUMIFS(I166:I181,$D$116:$D$131,$A$139,$E$116:$E$131,$C$139)</f>
        <v>5334757</v>
      </c>
      <c r="J189" s="113"/>
      <c r="K189" s="117">
        <f>SUMIFS(K166:K181,$D$116:$D$131,$A$139,$E$116:$E$131,$C$139)</f>
        <v>76010462</v>
      </c>
      <c r="L189" s="113"/>
      <c r="M189" s="117">
        <f>SUMIFS(M166:M181,$D$116:$D$131,$A$139,$E$116:$E$131,$C$139)</f>
        <v>84428195</v>
      </c>
      <c r="N189" s="113"/>
      <c r="O189" s="117">
        <f>SUMIFS(O166:O181,$D$116:$D$131,$A$139,$E$116:$E$131,$C$139)</f>
        <v>104112153</v>
      </c>
      <c r="P189" s="113"/>
      <c r="Q189" s="117">
        <f>SUMIFS(Q166:Q181,$D$116:$D$131,$A$139,$E$116:$E$131,$C$139)</f>
        <v>122393504</v>
      </c>
      <c r="R189" s="113"/>
      <c r="S189" s="117">
        <f>SUMIFS(S166:S181,$D$116:$D$131,$A$139,$E$116:$E$131,$C$139)</f>
        <v>139533202</v>
      </c>
    </row>
    <row r="190" spans="1:21">
      <c r="A190" s="244" t="s">
        <v>259</v>
      </c>
      <c r="B190" s="245"/>
      <c r="C190" s="104" t="s">
        <v>258</v>
      </c>
      <c r="F190" s="113"/>
      <c r="G190" s="117">
        <f>SUMIFS(G166:G181,$D$116:$D$131,$A$140,$E$116:$E$131,$C$140)</f>
        <v>0</v>
      </c>
      <c r="H190" s="113"/>
      <c r="I190" s="117">
        <f>SUMIFS(I166:I181,$D$116:$D$131,$A$140,$E$116:$E$131,$C$140)</f>
        <v>-500</v>
      </c>
      <c r="J190" s="113"/>
      <c r="K190" s="117">
        <f>SUMIFS(K166:K181,$D$116:$D$131,$A$140,$E$116:$E$131,$C$140)</f>
        <v>0</v>
      </c>
      <c r="L190" s="113"/>
      <c r="M190" s="117">
        <f>SUMIFS(M166:M181,$D$116:$D$131,$A$140,$E$116:$E$131,$C$140)</f>
        <v>0</v>
      </c>
      <c r="N190" s="113"/>
      <c r="O190" s="117">
        <f>SUMIFS(O166:O181,$D$116:$D$131,$A$140,$E$116:$E$131,$C$140)</f>
        <v>0</v>
      </c>
      <c r="P190" s="113"/>
      <c r="Q190" s="117">
        <f>SUMIFS(Q166:Q181,$D$116:$D$131,$A$140,$E$116:$E$131,$C$140)</f>
        <v>0</v>
      </c>
      <c r="R190" s="113"/>
      <c r="S190" s="117">
        <f>SUMIFS(S166:S181,$D$116:$D$131,$A$140,$E$116:$E$131,$C$140)</f>
        <v>0</v>
      </c>
    </row>
    <row r="191" spans="1:21">
      <c r="A191" s="244" t="s">
        <v>259</v>
      </c>
      <c r="B191" s="245"/>
      <c r="C191" s="104" t="s">
        <v>266</v>
      </c>
      <c r="F191" s="113"/>
      <c r="G191" s="117">
        <f>SUMIFS(G166:G181,$D$116:$D$131,$A$141,$E$116:$E$131,$C$141)</f>
        <v>0</v>
      </c>
      <c r="H191" s="113"/>
      <c r="I191" s="117">
        <f>SUMIFS(I166:I181,$D$116:$D$131,$A$141,$E$116:$E$131,$C$141)</f>
        <v>0</v>
      </c>
      <c r="J191" s="113"/>
      <c r="K191" s="117">
        <f>SUMIFS(K166:K181,$D$116:$D$131,$A$141,$E$116:$E$131,$C$141)</f>
        <v>79781754</v>
      </c>
      <c r="L191" s="113"/>
      <c r="M191" s="117">
        <f>SUMIFS(M166:M181,$D$116:$D$131,$A$141,$E$116:$E$131,$C$141)</f>
        <v>89844413</v>
      </c>
      <c r="N191" s="113"/>
      <c r="O191" s="117">
        <f>SUMIFS(O166:O181,$D$116:$D$131,$A$141,$E$116:$E$131,$C$141)</f>
        <v>110836945</v>
      </c>
      <c r="P191" s="113"/>
      <c r="Q191" s="117">
        <f>SUMIFS(Q166:Q181,$D$116:$D$131,$A$141,$E$116:$E$131,$C$141)</f>
        <v>131272394</v>
      </c>
      <c r="R191" s="113"/>
      <c r="S191" s="117">
        <f>SUMIFS(S166:S181,$D$116:$D$131,$A$141,$E$116:$E$131,$C$141)</f>
        <v>157135214</v>
      </c>
    </row>
    <row r="192" spans="1:21">
      <c r="A192" s="244" t="s">
        <v>259</v>
      </c>
      <c r="B192" s="245"/>
      <c r="C192" s="104" t="s">
        <v>262</v>
      </c>
      <c r="F192" s="113"/>
      <c r="G192" s="117">
        <f>SUMIFS(G166:G181,$D$116:$D$131,$A$142,$E$116:$E$131,$C$142)</f>
        <v>0</v>
      </c>
      <c r="H192" s="113"/>
      <c r="I192" s="117">
        <f>SUMIFS(I166:I181,$D$116:$D$131,$A$142,$E$116:$E$131,$C$142)</f>
        <v>0</v>
      </c>
      <c r="J192" s="113"/>
      <c r="K192" s="117">
        <f>SUMIFS(K166:K181,$D$116:$D$131,$A$142,$E$116:$E$131,$C$142)</f>
        <v>0</v>
      </c>
      <c r="L192" s="113"/>
      <c r="M192" s="117">
        <f>SUMIFS(M166:M181,$D$116:$D$131,$A$142,$E$116:$E$131,$C$142)</f>
        <v>0</v>
      </c>
      <c r="N192" s="113"/>
      <c r="O192" s="117">
        <f>SUMIFS(O166:O181,$D$116:$D$131,$A$142,$E$116:$E$131,$C$142)</f>
        <v>0</v>
      </c>
      <c r="P192" s="113"/>
      <c r="Q192" s="117">
        <f>SUMIFS(Q166:Q181,$D$116:$D$131,$A$142,$E$116:$E$131,$C$142)</f>
        <v>0</v>
      </c>
      <c r="R192" s="113"/>
      <c r="S192" s="117">
        <f>SUMIFS(S166:S181,$D$116:$D$131,$A$142,$E$116:$E$131,$C$142)</f>
        <v>0</v>
      </c>
    </row>
    <row r="193" spans="1:19">
      <c r="A193" s="244" t="s">
        <v>187</v>
      </c>
      <c r="B193" s="246"/>
      <c r="C193" s="245"/>
      <c r="E193" s="119"/>
      <c r="F193" s="113"/>
      <c r="G193" s="117">
        <f>SUM(G188:G192)</f>
        <v>16717140</v>
      </c>
      <c r="H193" s="113"/>
      <c r="I193" s="117">
        <f>SUM(I188:I192)</f>
        <v>15848212</v>
      </c>
      <c r="J193" s="113"/>
      <c r="K193" s="117">
        <f>SUM(K188:K192)</f>
        <v>464008427</v>
      </c>
      <c r="L193" s="113"/>
      <c r="M193" s="117">
        <f>SUM(M188:M192)</f>
        <v>513323920</v>
      </c>
      <c r="N193" s="113"/>
      <c r="O193" s="117">
        <f>SUM(O188:O192)</f>
        <v>590605458</v>
      </c>
      <c r="P193" s="113"/>
      <c r="Q193" s="117">
        <f>SUM(Q188:Q192)</f>
        <v>646883843</v>
      </c>
      <c r="R193" s="113"/>
      <c r="S193" s="117">
        <f>SUM(S188:S192)</f>
        <v>705963296</v>
      </c>
    </row>
    <row r="194" spans="1:19">
      <c r="A194" s="120"/>
      <c r="B194" s="120"/>
      <c r="C194" s="120"/>
      <c r="E194" s="119"/>
      <c r="F194" s="113"/>
      <c r="G194" s="121"/>
      <c r="H194" s="113"/>
      <c r="I194" s="121"/>
      <c r="J194" s="113"/>
      <c r="K194" s="121"/>
      <c r="L194" s="113"/>
      <c r="M194" s="121"/>
      <c r="N194" s="113"/>
      <c r="O194" s="121"/>
      <c r="P194" s="113"/>
      <c r="Q194" s="121"/>
      <c r="R194" s="113"/>
      <c r="S194" s="121"/>
    </row>
    <row r="195" spans="1:19">
      <c r="A195" s="247" t="s">
        <v>287</v>
      </c>
      <c r="B195" s="247"/>
      <c r="C195" s="247"/>
      <c r="E195" s="119"/>
      <c r="F195" s="113"/>
      <c r="G195" s="121"/>
      <c r="H195" s="113"/>
      <c r="I195" s="121"/>
      <c r="J195" s="113"/>
      <c r="K195" s="121"/>
      <c r="L195" s="113"/>
      <c r="M195" s="121"/>
      <c r="N195" s="113"/>
      <c r="O195" s="121"/>
      <c r="P195" s="113"/>
      <c r="Q195" s="121"/>
      <c r="R195" s="113"/>
      <c r="S195" s="121"/>
    </row>
    <row r="196" spans="1:19">
      <c r="A196" s="244" t="s">
        <v>240</v>
      </c>
      <c r="B196" s="245"/>
      <c r="C196" s="104" t="s">
        <v>244</v>
      </c>
      <c r="F196" s="113"/>
      <c r="G196" s="117">
        <f>F182</f>
        <v>0</v>
      </c>
      <c r="H196" s="113"/>
      <c r="I196" s="117">
        <f>H182</f>
        <v>0</v>
      </c>
      <c r="J196" s="113"/>
      <c r="K196" s="117">
        <f>J182</f>
        <v>1235908</v>
      </c>
      <c r="L196" s="113"/>
      <c r="M196" s="117">
        <f>L182</f>
        <v>646164</v>
      </c>
      <c r="N196" s="113"/>
      <c r="O196" s="117">
        <f>N182</f>
        <v>156956</v>
      </c>
      <c r="P196" s="113"/>
      <c r="Q196" s="117">
        <f>P182</f>
        <v>443770</v>
      </c>
      <c r="R196" s="113"/>
      <c r="S196" s="117">
        <f>R182</f>
        <v>186316</v>
      </c>
    </row>
    <row r="197" spans="1:19">
      <c r="A197" s="244" t="s">
        <v>240</v>
      </c>
      <c r="B197" s="245"/>
      <c r="C197" s="122" t="s">
        <v>247</v>
      </c>
      <c r="F197" s="113"/>
      <c r="G197" s="117">
        <f>+F183</f>
        <v>2126794</v>
      </c>
      <c r="H197" s="113"/>
      <c r="I197" s="117">
        <f>+H183</f>
        <v>660237</v>
      </c>
      <c r="J197" s="113"/>
      <c r="K197" s="117">
        <f>+J183</f>
        <v>10230003</v>
      </c>
      <c r="L197" s="113"/>
      <c r="M197" s="117">
        <f>+L183</f>
        <v>15605867</v>
      </c>
      <c r="N197" s="113"/>
      <c r="O197" s="117">
        <f>+N183</f>
        <v>12543669</v>
      </c>
      <c r="P197" s="113"/>
      <c r="Q197" s="117">
        <f>+P183</f>
        <v>11255329</v>
      </c>
      <c r="R197" s="113"/>
      <c r="S197" s="117">
        <f>+R183</f>
        <v>14216749</v>
      </c>
    </row>
    <row r="198" spans="1:19">
      <c r="A198" s="244" t="s">
        <v>288</v>
      </c>
      <c r="B198" s="245"/>
      <c r="C198" s="104" t="s">
        <v>244</v>
      </c>
      <c r="F198" s="113"/>
      <c r="G198" s="123">
        <f>ROUND(G196/G182,3)</f>
        <v>0</v>
      </c>
      <c r="H198" s="113"/>
      <c r="I198" s="123">
        <f>ROUND(I196/I182,3)</f>
        <v>0</v>
      </c>
      <c r="J198" s="113"/>
      <c r="K198" s="123">
        <f>ROUND(K196/K182,3)</f>
        <v>8.0000000000000002E-3</v>
      </c>
      <c r="L198" s="113"/>
      <c r="M198" s="123">
        <f>ROUND(M196/M182,3)</f>
        <v>4.0000000000000001E-3</v>
      </c>
      <c r="N198" s="113"/>
      <c r="O198" s="123">
        <f>ROUND(O196/O182,3)</f>
        <v>1E-3</v>
      </c>
      <c r="P198" s="113"/>
      <c r="Q198" s="123">
        <f>ROUND(Q196/Q182,3)</f>
        <v>2E-3</v>
      </c>
      <c r="R198" s="113"/>
      <c r="S198" s="123">
        <f>ROUND(S196/S182,3)</f>
        <v>1E-3</v>
      </c>
    </row>
    <row r="199" spans="1:19">
      <c r="A199" s="244" t="s">
        <v>288</v>
      </c>
      <c r="B199" s="245"/>
      <c r="C199" s="122" t="s">
        <v>247</v>
      </c>
      <c r="D199" s="112"/>
      <c r="E199" s="112"/>
      <c r="F199" s="113"/>
      <c r="G199" s="123">
        <f>ROUND(G197/G183,3)</f>
        <v>0.20499999999999999</v>
      </c>
      <c r="H199" s="113"/>
      <c r="I199" s="123">
        <f>ROUND(I197/I183,3)</f>
        <v>6.3E-2</v>
      </c>
      <c r="J199" s="113"/>
      <c r="K199" s="123">
        <f>ROUND(K197/K183,3)</f>
        <v>2.5999999999999999E-2</v>
      </c>
      <c r="L199" s="113"/>
      <c r="M199" s="123">
        <f>ROUND(M197/M183,3)</f>
        <v>3.6999999999999998E-2</v>
      </c>
      <c r="N199" s="113"/>
      <c r="O199" s="123">
        <f>ROUND(O197/O183,3)</f>
        <v>2.5999999999999999E-2</v>
      </c>
      <c r="P199" s="113"/>
      <c r="Q199" s="123">
        <f>ROUND(Q197/Q183,3)</f>
        <v>2.1999999999999999E-2</v>
      </c>
      <c r="R199" s="113"/>
      <c r="S199" s="123">
        <f>ROUND(S197/S183,3)</f>
        <v>2.5000000000000001E-2</v>
      </c>
    </row>
    <row r="200" spans="1:19">
      <c r="A200" s="244" t="s">
        <v>289</v>
      </c>
      <c r="B200" s="245"/>
      <c r="C200" s="104" t="s">
        <v>244</v>
      </c>
      <c r="D200" s="112"/>
      <c r="E200" s="112"/>
      <c r="F200" s="113"/>
      <c r="G200" s="123">
        <f>AVERAGE(G198,I198,K198,M198,O198)</f>
        <v>2.6000000000000003E-3</v>
      </c>
      <c r="H200" s="113"/>
      <c r="I200" s="123">
        <f>AVERAGE(I198,K198,M198,O198,Q198)</f>
        <v>3.0000000000000001E-3</v>
      </c>
      <c r="J200" s="113"/>
      <c r="K200" s="123">
        <f>AVERAGE(K198,M198,O198,Q198,S198)</f>
        <v>3.2000000000000002E-3</v>
      </c>
      <c r="L200" s="113"/>
      <c r="M200" s="124"/>
      <c r="N200" s="113"/>
      <c r="O200" s="113"/>
      <c r="P200" s="113"/>
      <c r="Q200" s="113"/>
      <c r="R200" s="113"/>
      <c r="S200" s="113"/>
    </row>
    <row r="201" spans="1:19">
      <c r="A201" s="244" t="s">
        <v>289</v>
      </c>
      <c r="B201" s="245"/>
      <c r="C201" s="122" t="s">
        <v>247</v>
      </c>
      <c r="D201" s="112"/>
      <c r="E201" s="112"/>
      <c r="F201" s="113"/>
      <c r="G201" s="123">
        <f>AVERAGE(G199,I199,K199,M199,O199)</f>
        <v>7.1400000000000005E-2</v>
      </c>
      <c r="H201" s="113"/>
      <c r="I201" s="123">
        <f>AVERAGE(I199,K199,M199,O199,Q199)</f>
        <v>3.4799999999999998E-2</v>
      </c>
      <c r="J201" s="113"/>
      <c r="K201" s="123">
        <f>AVERAGE(K199,M199,O199,Q199,S199)</f>
        <v>2.7199999999999995E-2</v>
      </c>
      <c r="L201" s="113"/>
      <c r="M201" s="125"/>
      <c r="N201" s="113"/>
      <c r="O201" s="113"/>
      <c r="P201" s="113"/>
      <c r="Q201" s="113"/>
      <c r="R201" s="113"/>
      <c r="S201" s="113"/>
    </row>
    <row r="202" spans="1:19">
      <c r="A202" s="112"/>
      <c r="B202" s="112"/>
      <c r="C202" s="112"/>
      <c r="D202" s="112"/>
      <c r="E202" s="112"/>
      <c r="F202" s="113"/>
      <c r="G202" s="113"/>
      <c r="H202" s="113"/>
      <c r="I202" s="113"/>
      <c r="J202" s="113"/>
      <c r="K202" s="113"/>
      <c r="L202" s="113"/>
      <c r="M202" s="113"/>
      <c r="N202" s="113"/>
      <c r="O202" s="113"/>
      <c r="P202" s="113"/>
      <c r="Q202" s="113"/>
      <c r="R202" s="113"/>
      <c r="S202" s="113"/>
    </row>
    <row r="203" spans="1:19">
      <c r="A203" s="114" t="s">
        <v>290</v>
      </c>
      <c r="B203" s="112"/>
      <c r="C203" s="112"/>
      <c r="D203" s="112"/>
      <c r="E203" s="112"/>
      <c r="F203" s="113"/>
      <c r="G203" s="113"/>
      <c r="H203" s="113"/>
      <c r="I203" s="113"/>
      <c r="J203" s="113"/>
      <c r="K203" s="113"/>
      <c r="L203" s="113"/>
      <c r="M203" s="113"/>
      <c r="N203" s="113"/>
      <c r="O203" s="113"/>
      <c r="P203" s="113"/>
      <c r="Q203" s="113"/>
      <c r="R203" s="113"/>
      <c r="S203" s="113"/>
    </row>
    <row r="204" spans="1:19">
      <c r="A204" s="237" t="s">
        <v>326</v>
      </c>
      <c r="B204" s="237"/>
      <c r="C204" s="107" t="s">
        <v>309</v>
      </c>
      <c r="D204" s="112"/>
      <c r="E204" s="112"/>
      <c r="F204" s="113"/>
      <c r="G204" s="173" t="s">
        <v>435</v>
      </c>
      <c r="H204" s="113"/>
      <c r="I204" s="103" t="s">
        <v>320</v>
      </c>
      <c r="J204" s="113"/>
      <c r="K204" s="103" t="s">
        <v>340</v>
      </c>
      <c r="L204" s="113"/>
      <c r="M204" s="113"/>
      <c r="N204" s="113"/>
      <c r="O204" s="113"/>
      <c r="P204" s="113"/>
      <c r="Q204" s="113"/>
      <c r="R204" s="113"/>
      <c r="S204" s="113"/>
    </row>
    <row r="205" spans="1:19">
      <c r="A205" s="244" t="s">
        <v>295</v>
      </c>
      <c r="B205" s="245"/>
      <c r="C205" s="104" t="s">
        <v>328</v>
      </c>
      <c r="D205" s="127"/>
      <c r="E205" s="112"/>
      <c r="F205" s="113"/>
      <c r="G205" s="106">
        <f>ROUND(G200*G182,-3)</f>
        <v>17000</v>
      </c>
      <c r="H205" s="113"/>
      <c r="I205" s="106">
        <f>ROUND(I200*I182,-3)</f>
        <v>16000</v>
      </c>
      <c r="J205" s="113"/>
      <c r="K205" s="106">
        <f>ROUND(K200*K182,-3)</f>
        <v>499000</v>
      </c>
      <c r="L205" s="113"/>
      <c r="M205" s="113"/>
      <c r="N205" s="113"/>
      <c r="O205" s="113"/>
      <c r="P205" s="113"/>
      <c r="Q205" s="113"/>
      <c r="R205" s="113"/>
      <c r="S205" s="113"/>
    </row>
    <row r="206" spans="1:19">
      <c r="A206" s="244" t="s">
        <v>295</v>
      </c>
      <c r="B206" s="245"/>
      <c r="C206" s="104" t="s">
        <v>170</v>
      </c>
      <c r="D206" s="127"/>
      <c r="E206" s="112"/>
      <c r="F206" s="113"/>
      <c r="G206" s="106">
        <f>ROUND(G201*G183,-3)</f>
        <v>739000</v>
      </c>
      <c r="H206" s="113"/>
      <c r="I206" s="106">
        <f>ROUND(I201*I183,-3)</f>
        <v>366000</v>
      </c>
      <c r="J206" s="113"/>
      <c r="K206" s="106">
        <f>ROUND(K201*K183,-3)</f>
        <v>10502000</v>
      </c>
      <c r="L206" s="113"/>
      <c r="M206" s="113"/>
      <c r="N206" s="113"/>
      <c r="O206" s="113"/>
      <c r="P206" s="113"/>
      <c r="Q206" s="113"/>
      <c r="R206" s="113"/>
      <c r="S206" s="113"/>
    </row>
    <row r="207" spans="1:19">
      <c r="A207" s="112"/>
      <c r="B207" s="112"/>
      <c r="C207" s="112"/>
      <c r="D207" s="112"/>
      <c r="E207" s="112"/>
      <c r="F207" s="113"/>
      <c r="G207" s="113"/>
      <c r="H207" s="113"/>
      <c r="I207" s="113"/>
      <c r="J207" s="113"/>
      <c r="K207" s="113"/>
      <c r="L207" s="113"/>
      <c r="M207" s="113"/>
      <c r="N207" s="113"/>
      <c r="O207" s="113"/>
      <c r="P207" s="113"/>
      <c r="Q207" s="113"/>
      <c r="R207" s="113"/>
      <c r="S207" s="113"/>
    </row>
    <row r="208" spans="1:19">
      <c r="A208" s="114" t="s">
        <v>298</v>
      </c>
      <c r="B208" s="112"/>
      <c r="C208" s="112"/>
      <c r="D208" s="112"/>
      <c r="E208" s="112"/>
      <c r="F208" s="113"/>
      <c r="G208" s="113"/>
      <c r="H208" s="113"/>
      <c r="I208" s="113"/>
      <c r="J208" s="113"/>
      <c r="K208" s="113"/>
      <c r="L208" s="113"/>
      <c r="M208" s="113"/>
      <c r="N208" s="113"/>
      <c r="O208" s="113"/>
      <c r="P208" s="113"/>
      <c r="Q208" s="113"/>
      <c r="R208" s="113"/>
      <c r="S208" s="113"/>
    </row>
    <row r="209" spans="1:19">
      <c r="A209" s="237" t="s">
        <v>326</v>
      </c>
      <c r="B209" s="237"/>
      <c r="C209" s="107" t="s">
        <v>309</v>
      </c>
      <c r="D209" s="112"/>
      <c r="E209" s="112"/>
      <c r="F209" s="113"/>
      <c r="G209" s="173" t="s">
        <v>494</v>
      </c>
      <c r="H209" s="113"/>
      <c r="I209" s="103" t="s">
        <v>277</v>
      </c>
      <c r="J209" s="113"/>
      <c r="K209" s="103" t="s">
        <v>327</v>
      </c>
      <c r="L209" s="113"/>
      <c r="M209" s="113"/>
      <c r="N209" s="113"/>
      <c r="O209" s="113"/>
      <c r="P209" s="113"/>
      <c r="Q209" s="113"/>
      <c r="R209" s="113"/>
      <c r="S209" s="113"/>
    </row>
    <row r="210" spans="1:19">
      <c r="A210" s="244" t="s">
        <v>329</v>
      </c>
      <c r="B210" s="245"/>
      <c r="C210" s="104" t="s">
        <v>303</v>
      </c>
      <c r="D210" s="112"/>
      <c r="E210" s="112"/>
      <c r="F210" s="113"/>
      <c r="G210" s="106">
        <v>439800</v>
      </c>
      <c r="H210" s="113"/>
      <c r="I210" s="106"/>
      <c r="J210" s="113"/>
      <c r="K210" s="106"/>
      <c r="L210" s="113" t="s">
        <v>304</v>
      </c>
      <c r="M210" s="113"/>
      <c r="N210" s="113"/>
      <c r="O210" s="113"/>
      <c r="P210" s="113"/>
      <c r="Q210" s="113"/>
      <c r="R210" s="113"/>
      <c r="S210" s="113"/>
    </row>
    <row r="211" spans="1:19">
      <c r="A211" s="244" t="s">
        <v>329</v>
      </c>
      <c r="B211" s="245"/>
      <c r="C211" s="104" t="s">
        <v>306</v>
      </c>
      <c r="D211" s="112"/>
      <c r="E211" s="112"/>
      <c r="F211" s="113"/>
      <c r="G211" s="106"/>
      <c r="H211" s="113"/>
      <c r="I211" s="106"/>
      <c r="J211" s="113"/>
      <c r="K211" s="106"/>
      <c r="L211" s="113" t="s">
        <v>307</v>
      </c>
      <c r="M211" s="113"/>
      <c r="N211" s="113"/>
      <c r="O211" s="113"/>
      <c r="P211" s="113"/>
      <c r="Q211" s="113"/>
      <c r="R211" s="113"/>
      <c r="S211" s="113"/>
    </row>
    <row r="212" spans="1:19">
      <c r="A212" s="112"/>
      <c r="B212" s="112"/>
      <c r="C212" s="112"/>
      <c r="D212" s="112"/>
      <c r="E212" s="112"/>
      <c r="F212" s="113"/>
      <c r="G212" s="113"/>
      <c r="H212" s="113"/>
      <c r="I212" s="113"/>
      <c r="J212" s="113"/>
      <c r="K212" s="113"/>
      <c r="L212" s="113"/>
      <c r="M212" s="113"/>
      <c r="N212" s="113"/>
      <c r="O212" s="113"/>
      <c r="P212" s="113"/>
      <c r="Q212" s="113"/>
      <c r="R212" s="113"/>
      <c r="S212" s="113"/>
    </row>
    <row r="213" spans="1:19">
      <c r="A213" s="102" t="s">
        <v>342</v>
      </c>
      <c r="F213" s="100"/>
      <c r="G213" s="100"/>
      <c r="H213" s="100"/>
      <c r="I213" s="100"/>
      <c r="J213" s="100"/>
      <c r="K213" s="100"/>
      <c r="L213" s="100"/>
      <c r="M213" s="100"/>
      <c r="N213" s="100"/>
      <c r="O213" s="100"/>
      <c r="P213" s="100"/>
      <c r="Q213" s="100"/>
      <c r="R213" s="100"/>
      <c r="S213" s="100"/>
    </row>
    <row r="214" spans="1:19">
      <c r="A214" s="238" t="s">
        <v>230</v>
      </c>
      <c r="B214" s="238"/>
      <c r="C214" s="239" t="s">
        <v>231</v>
      </c>
      <c r="D214" s="240" t="s">
        <v>309</v>
      </c>
      <c r="E214" s="240" t="s">
        <v>310</v>
      </c>
      <c r="F214" s="233" t="s">
        <v>435</v>
      </c>
      <c r="G214" s="233"/>
      <c r="H214" s="233" t="s">
        <v>320</v>
      </c>
      <c r="I214" s="233"/>
      <c r="J214" s="233" t="s">
        <v>327</v>
      </c>
      <c r="K214" s="233"/>
      <c r="L214" s="233" t="s">
        <v>321</v>
      </c>
      <c r="M214" s="233"/>
      <c r="N214" s="234" t="s">
        <v>343</v>
      </c>
      <c r="O214" s="235"/>
      <c r="P214" s="234" t="s">
        <v>323</v>
      </c>
      <c r="Q214" s="235"/>
      <c r="R214" s="234" t="s">
        <v>282</v>
      </c>
      <c r="S214" s="235"/>
    </row>
    <row r="215" spans="1:19">
      <c r="A215" s="238"/>
      <c r="B215" s="238"/>
      <c r="C215" s="238"/>
      <c r="D215" s="241"/>
      <c r="E215" s="241"/>
      <c r="F215" s="103" t="s">
        <v>240</v>
      </c>
      <c r="G215" s="103" t="s">
        <v>241</v>
      </c>
      <c r="H215" s="103" t="s">
        <v>240</v>
      </c>
      <c r="I215" s="103" t="s">
        <v>241</v>
      </c>
      <c r="J215" s="103" t="s">
        <v>240</v>
      </c>
      <c r="K215" s="103" t="s">
        <v>241</v>
      </c>
      <c r="L215" s="103" t="s">
        <v>240</v>
      </c>
      <c r="M215" s="103" t="s">
        <v>241</v>
      </c>
      <c r="N215" s="103" t="s">
        <v>240</v>
      </c>
      <c r="O215" s="103" t="s">
        <v>241</v>
      </c>
      <c r="P215" s="103" t="s">
        <v>240</v>
      </c>
      <c r="Q215" s="103" t="s">
        <v>241</v>
      </c>
      <c r="R215" s="103" t="s">
        <v>240</v>
      </c>
      <c r="S215" s="103" t="s">
        <v>241</v>
      </c>
    </row>
    <row r="216" spans="1:19">
      <c r="A216" s="242" t="s">
        <v>316</v>
      </c>
      <c r="B216" s="249" t="s">
        <v>332</v>
      </c>
      <c r="C216" s="104" t="s">
        <v>244</v>
      </c>
      <c r="D216" s="104" t="s">
        <v>245</v>
      </c>
      <c r="E216" s="104" t="s">
        <v>246</v>
      </c>
      <c r="F216" s="128"/>
      <c r="G216" s="105"/>
      <c r="H216" s="128">
        <v>1035050</v>
      </c>
      <c r="I216" s="105">
        <v>79484094</v>
      </c>
      <c r="J216" s="105"/>
      <c r="K216" s="105"/>
      <c r="L216" s="105"/>
      <c r="M216" s="105"/>
      <c r="N216" s="105"/>
      <c r="O216" s="105"/>
      <c r="P216" s="105"/>
      <c r="Q216" s="105"/>
      <c r="R216" s="105"/>
      <c r="S216" s="105"/>
    </row>
    <row r="217" spans="1:19">
      <c r="A217" s="248"/>
      <c r="B217" s="250"/>
      <c r="C217" s="104" t="s">
        <v>247</v>
      </c>
      <c r="D217" s="104" t="s">
        <v>248</v>
      </c>
      <c r="E217" s="104" t="s">
        <v>246</v>
      </c>
      <c r="F217" s="105"/>
      <c r="G217" s="105"/>
      <c r="H217" s="105"/>
      <c r="I217" s="105"/>
      <c r="J217" s="105"/>
      <c r="K217" s="105"/>
      <c r="L217" s="105"/>
      <c r="M217" s="105"/>
      <c r="N217" s="105"/>
      <c r="O217" s="105"/>
      <c r="P217" s="105"/>
      <c r="Q217" s="105"/>
      <c r="R217" s="105"/>
      <c r="S217" s="105"/>
    </row>
    <row r="218" spans="1:19">
      <c r="A218" s="248"/>
      <c r="B218" s="249" t="s">
        <v>317</v>
      </c>
      <c r="C218" s="104" t="s">
        <v>244</v>
      </c>
      <c r="D218" s="104" t="s">
        <v>245</v>
      </c>
      <c r="E218" s="104" t="s">
        <v>246</v>
      </c>
      <c r="F218" s="105"/>
      <c r="G218" s="105"/>
      <c r="H218" s="105"/>
      <c r="I218" s="105"/>
      <c r="J218" s="105"/>
      <c r="K218" s="105"/>
      <c r="L218" s="105"/>
      <c r="M218" s="105"/>
      <c r="N218" s="105"/>
      <c r="O218" s="105"/>
      <c r="P218" s="105"/>
      <c r="Q218" s="105"/>
      <c r="R218" s="105"/>
      <c r="S218" s="105"/>
    </row>
    <row r="219" spans="1:19">
      <c r="A219" s="248"/>
      <c r="B219" s="250"/>
      <c r="C219" s="104" t="s">
        <v>247</v>
      </c>
      <c r="D219" s="104" t="s">
        <v>248</v>
      </c>
      <c r="E219" s="104" t="s">
        <v>246</v>
      </c>
      <c r="F219" s="105"/>
      <c r="G219" s="105"/>
      <c r="H219" s="105"/>
      <c r="I219" s="105"/>
      <c r="J219" s="105"/>
      <c r="K219" s="105"/>
      <c r="L219" s="105"/>
      <c r="M219" s="105"/>
      <c r="N219" s="105"/>
      <c r="O219" s="105"/>
      <c r="P219" s="105"/>
      <c r="Q219" s="105"/>
      <c r="R219" s="105"/>
      <c r="S219" s="105"/>
    </row>
    <row r="220" spans="1:19">
      <c r="A220" s="236" t="s">
        <v>257</v>
      </c>
      <c r="B220" s="236"/>
      <c r="C220" s="104" t="s">
        <v>244</v>
      </c>
      <c r="D220" s="104" t="s">
        <v>245</v>
      </c>
      <c r="E220" s="104" t="s">
        <v>246</v>
      </c>
      <c r="F220" s="105"/>
      <c r="G220" s="128"/>
      <c r="H220" s="105"/>
      <c r="I220" s="128">
        <v>186647951</v>
      </c>
      <c r="J220" s="105"/>
      <c r="K220" s="105"/>
      <c r="L220" s="105"/>
      <c r="M220" s="105"/>
      <c r="N220" s="105"/>
      <c r="O220" s="105"/>
      <c r="P220" s="105"/>
      <c r="Q220" s="105"/>
      <c r="R220" s="105"/>
      <c r="S220" s="105"/>
    </row>
    <row r="221" spans="1:19">
      <c r="A221" s="236" t="s">
        <v>258</v>
      </c>
      <c r="B221" s="236"/>
      <c r="C221" s="104" t="s">
        <v>244</v>
      </c>
      <c r="D221" s="104" t="s">
        <v>259</v>
      </c>
      <c r="E221" s="104" t="s">
        <v>260</v>
      </c>
      <c r="F221" s="105"/>
      <c r="G221" s="105"/>
      <c r="H221" s="105"/>
      <c r="I221" s="105"/>
      <c r="J221" s="105"/>
      <c r="K221" s="105"/>
      <c r="L221" s="105"/>
      <c r="M221" s="105"/>
      <c r="N221" s="105"/>
      <c r="O221" s="105"/>
      <c r="P221" s="105"/>
      <c r="Q221" s="105"/>
      <c r="R221" s="105"/>
      <c r="S221" s="105"/>
    </row>
    <row r="222" spans="1:19">
      <c r="A222" s="236" t="s">
        <v>261</v>
      </c>
      <c r="B222" s="236"/>
      <c r="C222" s="104" t="s">
        <v>244</v>
      </c>
      <c r="D222" s="104" t="s">
        <v>259</v>
      </c>
      <c r="E222" s="104" t="s">
        <v>262</v>
      </c>
      <c r="F222" s="105"/>
      <c r="G222" s="105"/>
      <c r="H222" s="105"/>
      <c r="I222" s="105"/>
      <c r="J222" s="105"/>
      <c r="K222" s="105"/>
      <c r="L222" s="105"/>
      <c r="M222" s="105"/>
      <c r="N222" s="105"/>
      <c r="O222" s="105"/>
      <c r="P222" s="105"/>
      <c r="Q222" s="105"/>
      <c r="R222" s="105"/>
      <c r="S222" s="105"/>
    </row>
    <row r="223" spans="1:19">
      <c r="A223" s="236" t="s">
        <v>263</v>
      </c>
      <c r="B223" s="236"/>
      <c r="C223" s="104" t="s">
        <v>244</v>
      </c>
      <c r="D223" s="104" t="s">
        <v>259</v>
      </c>
      <c r="E223" s="104" t="s">
        <v>262</v>
      </c>
      <c r="F223" s="105"/>
      <c r="G223" s="105"/>
      <c r="H223" s="105"/>
      <c r="I223" s="105"/>
      <c r="J223" s="105"/>
      <c r="K223" s="105"/>
      <c r="L223" s="105"/>
      <c r="M223" s="105"/>
      <c r="N223" s="105"/>
      <c r="O223" s="105"/>
      <c r="P223" s="105"/>
      <c r="Q223" s="105"/>
      <c r="R223" s="105"/>
      <c r="S223" s="105"/>
    </row>
    <row r="224" spans="1:19">
      <c r="A224" s="238" t="s">
        <v>264</v>
      </c>
      <c r="B224" s="104" t="s">
        <v>265</v>
      </c>
      <c r="C224" s="104" t="s">
        <v>244</v>
      </c>
      <c r="D224" s="104" t="s">
        <v>259</v>
      </c>
      <c r="E224" s="104" t="s">
        <v>266</v>
      </c>
      <c r="F224" s="105"/>
      <c r="G224" s="105"/>
      <c r="H224" s="105"/>
      <c r="I224" s="105"/>
      <c r="J224" s="105"/>
      <c r="K224" s="105"/>
      <c r="L224" s="105"/>
      <c r="M224" s="105"/>
      <c r="N224" s="105"/>
      <c r="O224" s="105"/>
      <c r="P224" s="105"/>
      <c r="Q224" s="105"/>
      <c r="R224" s="105"/>
      <c r="S224" s="105"/>
    </row>
    <row r="225" spans="1:19">
      <c r="A225" s="238"/>
      <c r="B225" s="104" t="s">
        <v>267</v>
      </c>
      <c r="C225" s="104" t="s">
        <v>244</v>
      </c>
      <c r="D225" s="104"/>
      <c r="E225" s="104"/>
      <c r="F225" s="105"/>
      <c r="G225" s="105"/>
      <c r="H225" s="105"/>
      <c r="I225" s="105"/>
      <c r="J225" s="105"/>
      <c r="K225" s="105"/>
      <c r="L225" s="105"/>
      <c r="M225" s="105"/>
      <c r="N225" s="105"/>
      <c r="O225" s="105"/>
      <c r="P225" s="105"/>
      <c r="Q225" s="105"/>
      <c r="R225" s="105"/>
      <c r="S225" s="105"/>
    </row>
    <row r="226" spans="1:19">
      <c r="A226" s="238"/>
      <c r="B226" s="104" t="s">
        <v>268</v>
      </c>
      <c r="C226" s="104" t="s">
        <v>244</v>
      </c>
      <c r="D226" s="104"/>
      <c r="E226" s="104"/>
      <c r="F226" s="105"/>
      <c r="G226" s="105"/>
      <c r="H226" s="105"/>
      <c r="I226" s="105"/>
      <c r="J226" s="105"/>
      <c r="K226" s="105"/>
      <c r="L226" s="105"/>
      <c r="M226" s="105"/>
      <c r="N226" s="105"/>
      <c r="O226" s="105"/>
      <c r="P226" s="105"/>
      <c r="Q226" s="105"/>
      <c r="R226" s="105"/>
      <c r="S226" s="105"/>
    </row>
    <row r="227" spans="1:19">
      <c r="A227" s="238"/>
      <c r="B227" s="104" t="s">
        <v>269</v>
      </c>
      <c r="C227" s="104" t="s">
        <v>244</v>
      </c>
      <c r="D227" s="104"/>
      <c r="E227" s="104"/>
      <c r="F227" s="105"/>
      <c r="G227" s="105"/>
      <c r="H227" s="105"/>
      <c r="I227" s="105"/>
      <c r="J227" s="105"/>
      <c r="K227" s="105"/>
      <c r="L227" s="105"/>
      <c r="M227" s="105"/>
      <c r="N227" s="105"/>
      <c r="O227" s="105"/>
      <c r="P227" s="105"/>
      <c r="Q227" s="105"/>
      <c r="R227" s="105"/>
      <c r="S227" s="105"/>
    </row>
    <row r="228" spans="1:19">
      <c r="A228" s="238"/>
      <c r="B228" s="104" t="s">
        <v>270</v>
      </c>
      <c r="C228" s="104" t="s">
        <v>244</v>
      </c>
      <c r="D228" s="104" t="s">
        <v>259</v>
      </c>
      <c r="E228" s="104" t="s">
        <v>266</v>
      </c>
      <c r="F228" s="105"/>
      <c r="G228" s="105"/>
      <c r="H228" s="105"/>
      <c r="I228" s="105"/>
      <c r="J228" s="105"/>
      <c r="K228" s="105"/>
      <c r="L228" s="105"/>
      <c r="M228" s="105"/>
      <c r="N228" s="105"/>
      <c r="O228" s="105"/>
      <c r="P228" s="105"/>
      <c r="Q228" s="105"/>
      <c r="R228" s="105"/>
      <c r="S228" s="105"/>
    </row>
    <row r="229" spans="1:19">
      <c r="A229" s="238" t="s">
        <v>271</v>
      </c>
      <c r="B229" s="104" t="s">
        <v>318</v>
      </c>
      <c r="C229" s="104" t="s">
        <v>244</v>
      </c>
      <c r="D229" s="104" t="s">
        <v>259</v>
      </c>
      <c r="E229" s="104" t="s">
        <v>266</v>
      </c>
      <c r="F229" s="105"/>
      <c r="G229" s="105"/>
      <c r="H229" s="105"/>
      <c r="I229" s="105"/>
      <c r="J229" s="105"/>
      <c r="K229" s="105"/>
      <c r="L229" s="105"/>
      <c r="M229" s="105"/>
      <c r="N229" s="105"/>
      <c r="O229" s="105"/>
      <c r="P229" s="105"/>
      <c r="Q229" s="105"/>
      <c r="R229" s="105"/>
      <c r="S229" s="105"/>
    </row>
    <row r="230" spans="1:19">
      <c r="A230" s="238"/>
      <c r="B230" s="104" t="s">
        <v>319</v>
      </c>
      <c r="C230" s="104" t="s">
        <v>247</v>
      </c>
      <c r="D230" s="104"/>
      <c r="E230" s="104"/>
      <c r="F230" s="105"/>
      <c r="G230" s="105"/>
      <c r="H230" s="105"/>
      <c r="I230" s="105"/>
      <c r="J230" s="105"/>
      <c r="K230" s="105"/>
      <c r="L230" s="105"/>
      <c r="M230" s="105"/>
      <c r="N230" s="105"/>
      <c r="O230" s="105"/>
      <c r="P230" s="105"/>
      <c r="Q230" s="105"/>
      <c r="R230" s="105"/>
      <c r="S230" s="105"/>
    </row>
    <row r="231" spans="1:19">
      <c r="A231" s="238"/>
      <c r="B231" s="104" t="s">
        <v>274</v>
      </c>
      <c r="C231" s="104" t="s">
        <v>244</v>
      </c>
      <c r="D231" s="104" t="s">
        <v>259</v>
      </c>
      <c r="E231" s="104" t="s">
        <v>266</v>
      </c>
      <c r="F231" s="105"/>
      <c r="G231" s="105"/>
      <c r="H231" s="105"/>
      <c r="I231" s="105"/>
      <c r="J231" s="105"/>
      <c r="K231" s="105"/>
      <c r="L231" s="105"/>
      <c r="M231" s="105"/>
      <c r="N231" s="105"/>
      <c r="O231" s="105"/>
      <c r="P231" s="105"/>
      <c r="Q231" s="105"/>
      <c r="R231" s="105"/>
      <c r="S231" s="105"/>
    </row>
    <row r="232" spans="1:19">
      <c r="A232" s="238" t="s">
        <v>275</v>
      </c>
      <c r="B232" s="238"/>
      <c r="C232" s="104" t="s">
        <v>244</v>
      </c>
      <c r="D232" s="104"/>
      <c r="E232" s="104"/>
      <c r="F232" s="106">
        <f t="shared" ref="F232:G232" si="23">SUMIFS(F216:F231,$C$116:$C$131,$C$132)</f>
        <v>0</v>
      </c>
      <c r="G232" s="106">
        <f t="shared" si="23"/>
        <v>0</v>
      </c>
      <c r="H232" s="106">
        <f t="shared" ref="H232:S232" si="24">SUMIFS(H216:H231,$C$116:$C$131,$C$132)</f>
        <v>1035050</v>
      </c>
      <c r="I232" s="106">
        <f t="shared" si="24"/>
        <v>266132045</v>
      </c>
      <c r="J232" s="106">
        <f t="shared" si="24"/>
        <v>0</v>
      </c>
      <c r="K232" s="106">
        <f t="shared" si="24"/>
        <v>0</v>
      </c>
      <c r="L232" s="106">
        <f t="shared" si="24"/>
        <v>0</v>
      </c>
      <c r="M232" s="106">
        <f t="shared" si="24"/>
        <v>0</v>
      </c>
      <c r="N232" s="106">
        <f t="shared" si="24"/>
        <v>0</v>
      </c>
      <c r="O232" s="106">
        <f t="shared" si="24"/>
        <v>0</v>
      </c>
      <c r="P232" s="106">
        <f t="shared" si="24"/>
        <v>0</v>
      </c>
      <c r="Q232" s="106">
        <f t="shared" si="24"/>
        <v>0</v>
      </c>
      <c r="R232" s="106">
        <f t="shared" si="24"/>
        <v>0</v>
      </c>
      <c r="S232" s="106">
        <f t="shared" si="24"/>
        <v>0</v>
      </c>
    </row>
    <row r="233" spans="1:19">
      <c r="A233" s="238"/>
      <c r="B233" s="238"/>
      <c r="C233" s="104" t="s">
        <v>247</v>
      </c>
      <c r="D233" s="104"/>
      <c r="E233" s="104"/>
      <c r="F233" s="106">
        <f t="shared" ref="F233:G233" si="25">SUMIFS(F216:F231,$C$116:$C$131,$C$133)</f>
        <v>0</v>
      </c>
      <c r="G233" s="106">
        <f t="shared" si="25"/>
        <v>0</v>
      </c>
      <c r="H233" s="106">
        <f t="shared" ref="H233:S233" si="26">SUMIFS(H216:H231,$C$116:$C$131,$C$133)</f>
        <v>0</v>
      </c>
      <c r="I233" s="106">
        <f t="shared" si="26"/>
        <v>0</v>
      </c>
      <c r="J233" s="106">
        <f t="shared" si="26"/>
        <v>0</v>
      </c>
      <c r="K233" s="106">
        <f t="shared" si="26"/>
        <v>0</v>
      </c>
      <c r="L233" s="106">
        <f t="shared" si="26"/>
        <v>0</v>
      </c>
      <c r="M233" s="106">
        <f t="shared" si="26"/>
        <v>0</v>
      </c>
      <c r="N233" s="106">
        <f t="shared" si="26"/>
        <v>0</v>
      </c>
      <c r="O233" s="106">
        <f t="shared" si="26"/>
        <v>0</v>
      </c>
      <c r="P233" s="106">
        <f t="shared" si="26"/>
        <v>0</v>
      </c>
      <c r="Q233" s="106">
        <f t="shared" si="26"/>
        <v>0</v>
      </c>
      <c r="R233" s="106">
        <f t="shared" si="26"/>
        <v>0</v>
      </c>
      <c r="S233" s="106">
        <f t="shared" si="26"/>
        <v>0</v>
      </c>
    </row>
    <row r="234" spans="1:19">
      <c r="A234" s="238" t="s">
        <v>187</v>
      </c>
      <c r="B234" s="238"/>
      <c r="C234" s="238"/>
      <c r="D234" s="111"/>
      <c r="E234" s="111"/>
      <c r="F234" s="106">
        <f t="shared" ref="F234:G234" si="27">F232+F233</f>
        <v>0</v>
      </c>
      <c r="G234" s="106">
        <f t="shared" si="27"/>
        <v>0</v>
      </c>
      <c r="H234" s="106">
        <f t="shared" ref="H234:S234" si="28">H232+H233</f>
        <v>1035050</v>
      </c>
      <c r="I234" s="106">
        <f t="shared" si="28"/>
        <v>266132045</v>
      </c>
      <c r="J234" s="106">
        <f t="shared" si="28"/>
        <v>0</v>
      </c>
      <c r="K234" s="106">
        <f t="shared" si="28"/>
        <v>0</v>
      </c>
      <c r="L234" s="106">
        <f t="shared" si="28"/>
        <v>0</v>
      </c>
      <c r="M234" s="106">
        <f t="shared" si="28"/>
        <v>0</v>
      </c>
      <c r="N234" s="106">
        <f t="shared" si="28"/>
        <v>0</v>
      </c>
      <c r="O234" s="106">
        <f t="shared" si="28"/>
        <v>0</v>
      </c>
      <c r="P234" s="106">
        <f t="shared" si="28"/>
        <v>0</v>
      </c>
      <c r="Q234" s="106">
        <f t="shared" si="28"/>
        <v>0</v>
      </c>
      <c r="R234" s="106">
        <f t="shared" si="28"/>
        <v>0</v>
      </c>
      <c r="S234" s="106">
        <f t="shared" si="28"/>
        <v>0</v>
      </c>
    </row>
    <row r="235" spans="1:19">
      <c r="A235" s="112"/>
      <c r="B235" s="112"/>
      <c r="C235" s="112"/>
      <c r="D235" s="112"/>
      <c r="E235" s="112"/>
      <c r="F235" s="113"/>
      <c r="G235" s="113"/>
      <c r="H235" s="113"/>
      <c r="I235" s="113"/>
      <c r="J235" s="113"/>
      <c r="K235" s="113"/>
      <c r="L235" s="113"/>
      <c r="M235" s="113"/>
      <c r="N235" s="113"/>
      <c r="O235" s="113"/>
      <c r="P235" s="113"/>
      <c r="Q235" s="113"/>
      <c r="R235" s="113"/>
      <c r="S235" s="113"/>
    </row>
    <row r="236" spans="1:19">
      <c r="A236" s="114" t="s">
        <v>276</v>
      </c>
      <c r="B236" s="112"/>
      <c r="C236" s="112"/>
      <c r="F236" s="113"/>
      <c r="G236" s="172" t="s">
        <v>497</v>
      </c>
      <c r="H236" s="113"/>
      <c r="I236" s="115" t="s">
        <v>320</v>
      </c>
      <c r="J236" s="113"/>
      <c r="K236" s="115" t="s">
        <v>327</v>
      </c>
      <c r="L236" s="113"/>
      <c r="M236" s="115" t="s">
        <v>344</v>
      </c>
      <c r="N236" s="113"/>
      <c r="O236" s="112" t="s">
        <v>322</v>
      </c>
      <c r="P236" s="113"/>
      <c r="Q236" s="112" t="s">
        <v>335</v>
      </c>
      <c r="R236" s="113"/>
      <c r="S236" s="112" t="s">
        <v>345</v>
      </c>
    </row>
    <row r="237" spans="1:19">
      <c r="A237" s="237" t="s">
        <v>309</v>
      </c>
      <c r="B237" s="237"/>
      <c r="C237" s="107" t="s">
        <v>325</v>
      </c>
      <c r="F237" s="113"/>
      <c r="G237" s="107" t="s">
        <v>285</v>
      </c>
      <c r="H237" s="113"/>
      <c r="I237" s="107" t="s">
        <v>285</v>
      </c>
      <c r="J237" s="113"/>
      <c r="K237" s="107" t="s">
        <v>285</v>
      </c>
      <c r="L237" s="113"/>
      <c r="M237" s="107" t="s">
        <v>285</v>
      </c>
      <c r="N237" s="113"/>
      <c r="O237" s="107" t="s">
        <v>285</v>
      </c>
      <c r="P237" s="113"/>
      <c r="Q237" s="107" t="s">
        <v>285</v>
      </c>
      <c r="R237" s="113"/>
      <c r="S237" s="107" t="s">
        <v>285</v>
      </c>
    </row>
    <row r="238" spans="1:19">
      <c r="A238" s="238" t="s">
        <v>248</v>
      </c>
      <c r="B238" s="238"/>
      <c r="C238" s="104" t="s">
        <v>246</v>
      </c>
      <c r="F238" s="113"/>
      <c r="G238" s="117">
        <f>SUMIFS(G216:G231,$D$116:$D$131,$A$138,$E$116:$E$131,$C$138)</f>
        <v>0</v>
      </c>
      <c r="H238" s="113"/>
      <c r="I238" s="117">
        <f>SUMIFS(I216:I231,$D$116:$D$131,$A$138,$E$116:$E$131,$C$138)</f>
        <v>0</v>
      </c>
      <c r="J238" s="113"/>
      <c r="K238" s="117">
        <f>SUMIFS(K216:K231,$D$116:$D$131,$A$138,$E$116:$E$131,$C$138)</f>
        <v>0</v>
      </c>
      <c r="L238" s="113"/>
      <c r="M238" s="117">
        <f>SUMIFS(M216:M231,$D$116:$D$131,$A$138,$E$116:$E$131,$C$138)</f>
        <v>0</v>
      </c>
      <c r="N238" s="113"/>
      <c r="O238" s="117">
        <f>SUMIFS(O216:O231,$D$116:$D$131,$A$138,$E$116:$E$131,$C$138)</f>
        <v>0</v>
      </c>
      <c r="P238" s="113"/>
      <c r="Q238" s="117">
        <f>SUMIFS(Q216:Q231,$D$116:$D$131,$A$138,$E$116:$E$131,$C$138)</f>
        <v>0</v>
      </c>
      <c r="R238" s="113"/>
      <c r="S238" s="117">
        <f>SUMIFS(S216:S231,$D$116:$D$131,$A$138,$E$116:$E$131,$C$138)</f>
        <v>0</v>
      </c>
    </row>
    <row r="239" spans="1:19">
      <c r="A239" s="238" t="s">
        <v>245</v>
      </c>
      <c r="B239" s="238"/>
      <c r="C239" s="104" t="s">
        <v>246</v>
      </c>
      <c r="F239" s="113"/>
      <c r="G239" s="117">
        <f>SUMIFS(G216:G231,$D$116:$D$131,$A$139,$E$116:$E$131,$C$139)</f>
        <v>0</v>
      </c>
      <c r="H239" s="113"/>
      <c r="I239" s="117">
        <f>SUMIFS(I216:I231,$D$116:$D$131,$A$139,$E$116:$E$131,$C$139)</f>
        <v>266132045</v>
      </c>
      <c r="J239" s="113"/>
      <c r="K239" s="117">
        <f>SUMIFS(K216:K231,$D$116:$D$131,$A$139,$E$116:$E$131,$C$139)</f>
        <v>0</v>
      </c>
      <c r="L239" s="113"/>
      <c r="M239" s="117">
        <f>SUMIFS(M216:M231,$D$116:$D$131,$A$139,$E$116:$E$131,$C$139)</f>
        <v>0</v>
      </c>
      <c r="N239" s="113"/>
      <c r="O239" s="117">
        <f>SUMIFS(O216:O231,$D$116:$D$131,$A$139,$E$116:$E$131,$C$139)</f>
        <v>0</v>
      </c>
      <c r="P239" s="113"/>
      <c r="Q239" s="117">
        <f>SUMIFS(Q216:Q231,$D$116:$D$131,$A$139,$E$116:$E$131,$C$139)</f>
        <v>0</v>
      </c>
      <c r="R239" s="113"/>
      <c r="S239" s="117">
        <f>SUMIFS(S216:S231,$D$116:$D$131,$A$139,$E$116:$E$131,$C$139)</f>
        <v>0</v>
      </c>
    </row>
    <row r="240" spans="1:19">
      <c r="A240" s="244" t="s">
        <v>259</v>
      </c>
      <c r="B240" s="245"/>
      <c r="C240" s="104" t="s">
        <v>258</v>
      </c>
      <c r="F240" s="113"/>
      <c r="G240" s="117">
        <f>SUMIFS(G216:G231,$D$116:$D$131,$A$140,$E$116:$E$131,$C$140)</f>
        <v>0</v>
      </c>
      <c r="H240" s="113"/>
      <c r="I240" s="117">
        <f>SUMIFS(I216:I231,$D$116:$D$131,$A$140,$E$116:$E$131,$C$140)</f>
        <v>0</v>
      </c>
      <c r="J240" s="113"/>
      <c r="K240" s="117">
        <f>SUMIFS(K216:K231,$D$116:$D$131,$A$140,$E$116:$E$131,$C$140)</f>
        <v>0</v>
      </c>
      <c r="L240" s="113"/>
      <c r="M240" s="117">
        <f>SUMIFS(M216:M231,$D$116:$D$131,$A$140,$E$116:$E$131,$C$140)</f>
        <v>0</v>
      </c>
      <c r="N240" s="113"/>
      <c r="O240" s="117">
        <f>SUMIFS(O216:O231,$D$116:$D$131,$A$140,$E$116:$E$131,$C$140)</f>
        <v>0</v>
      </c>
      <c r="P240" s="113"/>
      <c r="Q240" s="117">
        <f>SUMIFS(Q216:Q231,$D$116:$D$131,$A$140,$E$116:$E$131,$C$140)</f>
        <v>0</v>
      </c>
      <c r="R240" s="113"/>
      <c r="S240" s="117">
        <f>SUMIFS(S216:S231,$D$116:$D$131,$A$140,$E$116:$E$131,$C$140)</f>
        <v>0</v>
      </c>
    </row>
    <row r="241" spans="1:19">
      <c r="A241" s="244" t="s">
        <v>259</v>
      </c>
      <c r="B241" s="245"/>
      <c r="C241" s="104" t="s">
        <v>266</v>
      </c>
      <c r="F241" s="113"/>
      <c r="G241" s="117">
        <f>SUMIFS(G216:G231,$D$116:$D$131,$A$141,$E$116:$E$131,$C$141)</f>
        <v>0</v>
      </c>
      <c r="H241" s="113"/>
      <c r="I241" s="117">
        <f>SUMIFS(I216:I231,$D$116:$D$131,$A$141,$E$116:$E$131,$C$141)</f>
        <v>0</v>
      </c>
      <c r="J241" s="113"/>
      <c r="K241" s="117">
        <f>SUMIFS(K216:K231,$D$116:$D$131,$A$141,$E$116:$E$131,$C$141)</f>
        <v>0</v>
      </c>
      <c r="L241" s="113"/>
      <c r="M241" s="117">
        <f>SUMIFS(M216:M231,$D$116:$D$131,$A$141,$E$116:$E$131,$C$141)</f>
        <v>0</v>
      </c>
      <c r="N241" s="113"/>
      <c r="O241" s="117">
        <f>SUMIFS(O216:O231,$D$116:$D$131,$A$141,$E$116:$E$131,$C$141)</f>
        <v>0</v>
      </c>
      <c r="P241" s="113"/>
      <c r="Q241" s="117">
        <f>SUMIFS(Q216:Q231,$D$116:$D$131,$A$141,$E$116:$E$131,$C$141)</f>
        <v>0</v>
      </c>
      <c r="R241" s="113"/>
      <c r="S241" s="117">
        <f>SUMIFS(S216:S231,$D$116:$D$131,$A$141,$E$116:$E$131,$C$141)</f>
        <v>0</v>
      </c>
    </row>
    <row r="242" spans="1:19">
      <c r="A242" s="244" t="s">
        <v>259</v>
      </c>
      <c r="B242" s="245"/>
      <c r="C242" s="104" t="s">
        <v>262</v>
      </c>
      <c r="F242" s="113"/>
      <c r="G242" s="117">
        <f>SUMIFS(G216:G231,$D$116:$D$131,$A$142,$E$116:$E$131,$C$142)</f>
        <v>0</v>
      </c>
      <c r="H242" s="113"/>
      <c r="I242" s="117">
        <f>SUMIFS(I216:I231,$D$116:$D$131,$A$142,$E$116:$E$131,$C$142)</f>
        <v>0</v>
      </c>
      <c r="J242" s="113"/>
      <c r="K242" s="117">
        <f>SUMIFS(K216:K231,$D$116:$D$131,$A$142,$E$116:$E$131,$C$142)</f>
        <v>0</v>
      </c>
      <c r="L242" s="113"/>
      <c r="M242" s="117">
        <f>SUMIFS(M216:M231,$D$116:$D$131,$A$142,$E$116:$E$131,$C$142)</f>
        <v>0</v>
      </c>
      <c r="N242" s="113"/>
      <c r="O242" s="117">
        <f>SUMIFS(O216:O231,$D$116:$D$131,$A$142,$E$116:$E$131,$C$142)</f>
        <v>0</v>
      </c>
      <c r="P242" s="113"/>
      <c r="Q242" s="117">
        <f>SUMIFS(Q216:Q231,$D$116:$D$131,$A$142,$E$116:$E$131,$C$142)</f>
        <v>0</v>
      </c>
      <c r="R242" s="113"/>
      <c r="S242" s="117">
        <f>SUMIFS(S216:S231,$D$116:$D$131,$A$142,$E$116:$E$131,$C$142)</f>
        <v>0</v>
      </c>
    </row>
    <row r="243" spans="1:19">
      <c r="A243" s="244" t="s">
        <v>187</v>
      </c>
      <c r="B243" s="246"/>
      <c r="C243" s="245"/>
      <c r="E243" s="119"/>
      <c r="F243" s="113"/>
      <c r="G243" s="117">
        <f>SUM(G238:G242)</f>
        <v>0</v>
      </c>
      <c r="H243" s="113"/>
      <c r="I243" s="117">
        <f>SUM(I238:I242)</f>
        <v>266132045</v>
      </c>
      <c r="J243" s="113"/>
      <c r="K243" s="117">
        <f>SUM(K238:K242)</f>
        <v>0</v>
      </c>
      <c r="L243" s="113"/>
      <c r="M243" s="117">
        <f>SUM(M238:M242)</f>
        <v>0</v>
      </c>
      <c r="N243" s="113"/>
      <c r="O243" s="117">
        <f>SUM(O238:O242)</f>
        <v>0</v>
      </c>
      <c r="P243" s="113"/>
      <c r="Q243" s="117">
        <f>SUM(Q238:Q242)</f>
        <v>0</v>
      </c>
      <c r="R243" s="113"/>
      <c r="S243" s="117">
        <f>SUM(S238:S242)</f>
        <v>0</v>
      </c>
    </row>
    <row r="244" spans="1:19">
      <c r="A244" s="120"/>
      <c r="B244" s="120"/>
      <c r="C244" s="120"/>
      <c r="E244" s="119"/>
      <c r="F244" s="113"/>
      <c r="G244" s="121"/>
      <c r="H244" s="113"/>
      <c r="I244" s="121"/>
      <c r="J244" s="113"/>
      <c r="K244" s="121"/>
      <c r="L244" s="113"/>
      <c r="M244" s="121"/>
      <c r="N244" s="113"/>
      <c r="O244" s="121"/>
      <c r="P244" s="113"/>
      <c r="Q244" s="121"/>
      <c r="R244" s="113"/>
      <c r="S244" s="121"/>
    </row>
    <row r="245" spans="1:19">
      <c r="A245" s="247" t="s">
        <v>287</v>
      </c>
      <c r="B245" s="247"/>
      <c r="C245" s="247"/>
      <c r="E245" s="119"/>
      <c r="F245" s="113"/>
      <c r="G245" s="121"/>
      <c r="H245" s="113"/>
      <c r="I245" s="121"/>
      <c r="J245" s="113"/>
      <c r="K245" s="121"/>
      <c r="L245" s="113"/>
      <c r="M245" s="121"/>
      <c r="N245" s="113"/>
      <c r="O245" s="121"/>
      <c r="P245" s="113"/>
      <c r="Q245" s="121"/>
      <c r="R245" s="113"/>
      <c r="S245" s="121"/>
    </row>
    <row r="246" spans="1:19">
      <c r="A246" s="244" t="s">
        <v>240</v>
      </c>
      <c r="B246" s="245"/>
      <c r="C246" s="104" t="s">
        <v>244</v>
      </c>
      <c r="F246" s="113"/>
      <c r="G246" s="117">
        <f>F232</f>
        <v>0</v>
      </c>
      <c r="H246" s="113"/>
      <c r="I246" s="117">
        <f>H232</f>
        <v>1035050</v>
      </c>
      <c r="J246" s="113"/>
      <c r="K246" s="117">
        <f>J232</f>
        <v>0</v>
      </c>
      <c r="L246" s="113"/>
      <c r="M246" s="117">
        <f>L232</f>
        <v>0</v>
      </c>
      <c r="N246" s="113"/>
      <c r="O246" s="117">
        <f>N232</f>
        <v>0</v>
      </c>
      <c r="P246" s="113"/>
      <c r="Q246" s="117">
        <f>P232</f>
        <v>0</v>
      </c>
      <c r="R246" s="113"/>
      <c r="S246" s="117">
        <f>R232</f>
        <v>0</v>
      </c>
    </row>
    <row r="247" spans="1:19">
      <c r="A247" s="244" t="s">
        <v>240</v>
      </c>
      <c r="B247" s="245"/>
      <c r="C247" s="122" t="s">
        <v>247</v>
      </c>
      <c r="F247" s="113"/>
      <c r="G247" s="117">
        <f>+F233</f>
        <v>0</v>
      </c>
      <c r="H247" s="113"/>
      <c r="I247" s="117">
        <f>+H233</f>
        <v>0</v>
      </c>
      <c r="J247" s="113"/>
      <c r="K247" s="117">
        <f>+J233</f>
        <v>0</v>
      </c>
      <c r="L247" s="113"/>
      <c r="M247" s="117">
        <f>+L233</f>
        <v>0</v>
      </c>
      <c r="N247" s="113"/>
      <c r="O247" s="117">
        <f>+N233</f>
        <v>0</v>
      </c>
      <c r="P247" s="113"/>
      <c r="Q247" s="117">
        <f>+P233</f>
        <v>0</v>
      </c>
      <c r="R247" s="113"/>
      <c r="S247" s="117">
        <f>+R233</f>
        <v>0</v>
      </c>
    </row>
    <row r="248" spans="1:19">
      <c r="A248" s="244" t="s">
        <v>288</v>
      </c>
      <c r="B248" s="245"/>
      <c r="C248" s="104" t="s">
        <v>244</v>
      </c>
      <c r="F248" s="113"/>
      <c r="G248" s="123" t="e">
        <f>ROUND(G246/G232,3)</f>
        <v>#DIV/0!</v>
      </c>
      <c r="H248" s="113"/>
      <c r="I248" s="123">
        <f>ROUND(I246/I232,3)</f>
        <v>4.0000000000000001E-3</v>
      </c>
      <c r="J248" s="113"/>
      <c r="K248" s="123" t="e">
        <f>ROUND(K246/K232,3)</f>
        <v>#DIV/0!</v>
      </c>
      <c r="L248" s="113"/>
      <c r="M248" s="123" t="e">
        <f>ROUND(M246/M232,3)</f>
        <v>#DIV/0!</v>
      </c>
      <c r="N248" s="113"/>
      <c r="O248" s="123" t="e">
        <f>ROUND(O246/O232,3)</f>
        <v>#DIV/0!</v>
      </c>
      <c r="P248" s="113"/>
      <c r="Q248" s="123" t="e">
        <f>ROUND(Q246/Q232,3)</f>
        <v>#DIV/0!</v>
      </c>
      <c r="R248" s="113"/>
      <c r="S248" s="123" t="e">
        <f>ROUND(S246/S232,3)</f>
        <v>#DIV/0!</v>
      </c>
    </row>
    <row r="249" spans="1:19">
      <c r="A249" s="244" t="s">
        <v>288</v>
      </c>
      <c r="B249" s="245"/>
      <c r="C249" s="122" t="s">
        <v>247</v>
      </c>
      <c r="D249" s="112"/>
      <c r="E249" s="112"/>
      <c r="F249" s="113"/>
      <c r="G249" s="123" t="e">
        <f>ROUND(G247/G233,3)</f>
        <v>#DIV/0!</v>
      </c>
      <c r="H249" s="113"/>
      <c r="I249" s="123" t="e">
        <f>ROUND(I247/I233,3)</f>
        <v>#DIV/0!</v>
      </c>
      <c r="J249" s="113"/>
      <c r="K249" s="123" t="e">
        <f>ROUND(K247/K233,3)</f>
        <v>#DIV/0!</v>
      </c>
      <c r="L249" s="113"/>
      <c r="M249" s="123" t="e">
        <f>ROUND(M247/M233,3)</f>
        <v>#DIV/0!</v>
      </c>
      <c r="N249" s="113"/>
      <c r="O249" s="123" t="e">
        <f>ROUND(O247/O233,3)</f>
        <v>#DIV/0!</v>
      </c>
      <c r="P249" s="113"/>
      <c r="Q249" s="123" t="e">
        <f>ROUND(Q247/Q233,3)</f>
        <v>#DIV/0!</v>
      </c>
      <c r="R249" s="113"/>
      <c r="S249" s="123" t="e">
        <f>ROUND(S247/S233,3)</f>
        <v>#DIV/0!</v>
      </c>
    </row>
    <row r="250" spans="1:19">
      <c r="A250" s="244" t="s">
        <v>289</v>
      </c>
      <c r="B250" s="245"/>
      <c r="C250" s="104" t="s">
        <v>244</v>
      </c>
      <c r="D250" s="112"/>
      <c r="E250" s="112"/>
      <c r="F250" s="113"/>
      <c r="G250" s="123" t="e">
        <f>AVERAGE(G248,I248,K248,M248,O248)</f>
        <v>#DIV/0!</v>
      </c>
      <c r="H250" s="113"/>
      <c r="I250" s="123" t="e">
        <f>AVERAGE(I248,K248,M248,O248,Q248)</f>
        <v>#DIV/0!</v>
      </c>
      <c r="J250" s="113"/>
      <c r="K250" s="123" t="e">
        <f>AVERAGE(K248,M248,O248,Q248,S248)</f>
        <v>#DIV/0!</v>
      </c>
      <c r="L250" s="113"/>
      <c r="M250" s="124"/>
      <c r="N250" s="113"/>
      <c r="O250" s="113"/>
      <c r="P250" s="113"/>
      <c r="Q250" s="113"/>
      <c r="R250" s="113"/>
      <c r="S250" s="113"/>
    </row>
    <row r="251" spans="1:19">
      <c r="A251" s="244" t="s">
        <v>289</v>
      </c>
      <c r="B251" s="245"/>
      <c r="C251" s="122" t="s">
        <v>247</v>
      </c>
      <c r="D251" s="112"/>
      <c r="E251" s="112"/>
      <c r="F251" s="113"/>
      <c r="G251" s="123" t="e">
        <f>AVERAGE(G249,I249,K249,M249,O249)</f>
        <v>#DIV/0!</v>
      </c>
      <c r="H251" s="113"/>
      <c r="I251" s="123" t="e">
        <f>AVERAGE(I249,K249,M249,O249,Q249)</f>
        <v>#DIV/0!</v>
      </c>
      <c r="J251" s="113"/>
      <c r="K251" s="123" t="e">
        <f>AVERAGE(K249,M249,O249,Q249,S249)</f>
        <v>#DIV/0!</v>
      </c>
      <c r="L251" s="113"/>
      <c r="M251" s="125"/>
      <c r="N251" s="113"/>
      <c r="O251" s="113"/>
      <c r="P251" s="113"/>
      <c r="Q251" s="113"/>
      <c r="R251" s="113"/>
      <c r="S251" s="113"/>
    </row>
    <row r="252" spans="1:19">
      <c r="A252" s="112"/>
      <c r="B252" s="112"/>
      <c r="C252" s="112"/>
      <c r="D252" s="112"/>
      <c r="E252" s="112"/>
      <c r="F252" s="113"/>
      <c r="G252" s="113"/>
      <c r="H252" s="113"/>
      <c r="I252" s="113"/>
      <c r="J252" s="113"/>
      <c r="K252" s="113"/>
      <c r="L252" s="113"/>
      <c r="M252" s="113"/>
      <c r="N252" s="113"/>
      <c r="O252" s="113"/>
      <c r="P252" s="113"/>
      <c r="Q252" s="113"/>
      <c r="R252" s="113"/>
      <c r="S252" s="113"/>
    </row>
    <row r="253" spans="1:19">
      <c r="A253" s="114" t="s">
        <v>290</v>
      </c>
      <c r="B253" s="112"/>
      <c r="C253" s="112"/>
      <c r="D253" s="112"/>
      <c r="E253" s="112"/>
      <c r="F253" s="113"/>
      <c r="G253" s="113"/>
      <c r="H253" s="113"/>
      <c r="I253" s="113"/>
      <c r="J253" s="113"/>
      <c r="K253" s="113"/>
      <c r="L253" s="113"/>
      <c r="M253" s="113"/>
      <c r="N253" s="113"/>
      <c r="O253" s="113"/>
      <c r="P253" s="113"/>
      <c r="Q253" s="113"/>
      <c r="R253" s="113"/>
      <c r="S253" s="113"/>
    </row>
    <row r="254" spans="1:19">
      <c r="A254" s="237" t="s">
        <v>326</v>
      </c>
      <c r="B254" s="237"/>
      <c r="C254" s="107" t="s">
        <v>309</v>
      </c>
      <c r="D254" s="112"/>
      <c r="E254" s="112"/>
      <c r="F254" s="113"/>
      <c r="G254" s="173" t="s">
        <v>435</v>
      </c>
      <c r="H254" s="113"/>
      <c r="I254" s="103" t="s">
        <v>293</v>
      </c>
      <c r="J254" s="113"/>
      <c r="K254" s="103" t="s">
        <v>340</v>
      </c>
      <c r="L254" s="113"/>
      <c r="M254" s="113"/>
      <c r="N254" s="113"/>
      <c r="O254" s="113"/>
      <c r="P254" s="113"/>
      <c r="Q254" s="113"/>
      <c r="R254" s="113"/>
      <c r="S254" s="113"/>
    </row>
    <row r="255" spans="1:19">
      <c r="A255" s="244" t="s">
        <v>295</v>
      </c>
      <c r="B255" s="245"/>
      <c r="C255" s="104" t="s">
        <v>328</v>
      </c>
      <c r="D255" s="127"/>
      <c r="E255" s="112"/>
      <c r="F255" s="113"/>
      <c r="G255" s="106" t="e">
        <f>ROUND(G250*G232,-3)</f>
        <v>#DIV/0!</v>
      </c>
      <c r="H255" s="113"/>
      <c r="I255" s="106" t="e">
        <f>ROUND(I250*I232,-3)</f>
        <v>#DIV/0!</v>
      </c>
      <c r="J255" s="113"/>
      <c r="K255" s="106" t="e">
        <f>ROUND(K250*K232,-3)</f>
        <v>#DIV/0!</v>
      </c>
      <c r="L255" s="113"/>
      <c r="M255" s="113"/>
      <c r="N255" s="113"/>
      <c r="O255" s="113"/>
      <c r="P255" s="113"/>
      <c r="Q255" s="113"/>
      <c r="R255" s="113"/>
      <c r="S255" s="113"/>
    </row>
    <row r="256" spans="1:19">
      <c r="A256" s="244" t="s">
        <v>295</v>
      </c>
      <c r="B256" s="245"/>
      <c r="C256" s="104" t="s">
        <v>170</v>
      </c>
      <c r="D256" s="127"/>
      <c r="E256" s="112"/>
      <c r="F256" s="113"/>
      <c r="G256" s="106" t="e">
        <f>ROUND(G251*G233,-3)</f>
        <v>#DIV/0!</v>
      </c>
      <c r="H256" s="113"/>
      <c r="I256" s="106" t="e">
        <f>ROUND(I251*I233,-3)</f>
        <v>#DIV/0!</v>
      </c>
      <c r="J256" s="113"/>
      <c r="K256" s="106" t="e">
        <f>ROUND(K251*K233,-3)</f>
        <v>#DIV/0!</v>
      </c>
      <c r="L256" s="113"/>
      <c r="M256" s="113"/>
      <c r="N256" s="113"/>
      <c r="O256" s="113"/>
      <c r="P256" s="113"/>
      <c r="Q256" s="113"/>
      <c r="R256" s="113"/>
      <c r="S256" s="113"/>
    </row>
    <row r="257" spans="1:19">
      <c r="A257" s="112"/>
      <c r="B257" s="112"/>
      <c r="C257" s="112"/>
      <c r="D257" s="112"/>
      <c r="E257" s="112"/>
      <c r="F257" s="113"/>
      <c r="G257" s="113"/>
      <c r="H257" s="113"/>
      <c r="I257" s="113"/>
      <c r="J257" s="113"/>
      <c r="K257" s="113"/>
      <c r="L257" s="113"/>
      <c r="M257" s="113"/>
      <c r="N257" s="113"/>
      <c r="O257" s="113"/>
      <c r="P257" s="113"/>
      <c r="Q257" s="113"/>
      <c r="R257" s="113"/>
      <c r="S257" s="113"/>
    </row>
    <row r="258" spans="1:19">
      <c r="A258" s="114" t="s">
        <v>298</v>
      </c>
      <c r="B258" s="112"/>
      <c r="C258" s="112"/>
      <c r="D258" s="112"/>
      <c r="E258" s="112"/>
      <c r="F258" s="113"/>
      <c r="G258" s="113"/>
      <c r="H258" s="113"/>
      <c r="I258" s="113"/>
      <c r="J258" s="113"/>
      <c r="K258" s="113"/>
      <c r="L258" s="113"/>
      <c r="M258" s="113"/>
      <c r="N258" s="113"/>
      <c r="O258" s="113"/>
      <c r="P258" s="113"/>
      <c r="Q258" s="113"/>
      <c r="R258" s="113"/>
      <c r="S258" s="113"/>
    </row>
    <row r="259" spans="1:19">
      <c r="A259" s="237" t="s">
        <v>326</v>
      </c>
      <c r="B259" s="237"/>
      <c r="C259" s="107" t="s">
        <v>309</v>
      </c>
      <c r="D259" s="112"/>
      <c r="E259" s="112"/>
      <c r="F259" s="113"/>
      <c r="G259" s="173" t="s">
        <v>435</v>
      </c>
      <c r="H259" s="113"/>
      <c r="I259" s="103" t="s">
        <v>346</v>
      </c>
      <c r="J259" s="113"/>
      <c r="K259" s="103" t="s">
        <v>311</v>
      </c>
      <c r="L259" s="113"/>
      <c r="M259" s="113"/>
      <c r="N259" s="113"/>
      <c r="O259" s="113"/>
      <c r="P259" s="113"/>
      <c r="Q259" s="113"/>
      <c r="R259" s="113"/>
      <c r="S259" s="113"/>
    </row>
    <row r="260" spans="1:19">
      <c r="A260" s="244" t="s">
        <v>329</v>
      </c>
      <c r="B260" s="245"/>
      <c r="C260" s="104" t="s">
        <v>303</v>
      </c>
      <c r="D260" s="112"/>
      <c r="E260" s="112"/>
      <c r="F260" s="113"/>
      <c r="G260" s="106"/>
      <c r="H260" s="113"/>
      <c r="I260" s="106"/>
      <c r="J260" s="113"/>
      <c r="K260" s="106"/>
      <c r="L260" s="113" t="s">
        <v>304</v>
      </c>
      <c r="M260" s="113"/>
      <c r="N260" s="113"/>
      <c r="O260" s="113"/>
      <c r="P260" s="113"/>
      <c r="Q260" s="113"/>
      <c r="R260" s="113"/>
      <c r="S260" s="113"/>
    </row>
    <row r="261" spans="1:19">
      <c r="A261" s="244" t="s">
        <v>329</v>
      </c>
      <c r="B261" s="245"/>
      <c r="C261" s="104" t="s">
        <v>306</v>
      </c>
      <c r="D261" s="112"/>
      <c r="E261" s="112"/>
      <c r="F261" s="113"/>
      <c r="G261" s="106"/>
      <c r="H261" s="113"/>
      <c r="I261" s="106"/>
      <c r="J261" s="113"/>
      <c r="K261" s="106"/>
      <c r="L261" s="113" t="s">
        <v>307</v>
      </c>
      <c r="M261" s="113"/>
      <c r="N261" s="113"/>
      <c r="O261" s="113"/>
      <c r="P261" s="113"/>
      <c r="Q261" s="113"/>
      <c r="R261" s="113"/>
      <c r="S261" s="113"/>
    </row>
    <row r="263" spans="1:19">
      <c r="A263" s="102" t="s">
        <v>347</v>
      </c>
      <c r="F263" s="100"/>
      <c r="G263" s="100"/>
      <c r="H263" s="100"/>
      <c r="I263" s="100"/>
      <c r="J263" s="100"/>
      <c r="K263" s="100"/>
      <c r="L263" s="100"/>
      <c r="M263" s="100"/>
      <c r="N263" s="100"/>
      <c r="O263" s="100"/>
      <c r="P263" s="100"/>
      <c r="Q263" s="100"/>
      <c r="R263" s="100"/>
      <c r="S263" s="100"/>
    </row>
    <row r="264" spans="1:19">
      <c r="A264" s="238" t="s">
        <v>230</v>
      </c>
      <c r="B264" s="238"/>
      <c r="C264" s="239" t="s">
        <v>231</v>
      </c>
      <c r="D264" s="240" t="s">
        <v>309</v>
      </c>
      <c r="E264" s="240" t="s">
        <v>310</v>
      </c>
      <c r="F264" s="233" t="s">
        <v>435</v>
      </c>
      <c r="G264" s="233"/>
      <c r="H264" s="233" t="s">
        <v>293</v>
      </c>
      <c r="I264" s="233"/>
      <c r="J264" s="233" t="s">
        <v>311</v>
      </c>
      <c r="K264" s="233"/>
      <c r="L264" s="233" t="s">
        <v>321</v>
      </c>
      <c r="M264" s="233"/>
      <c r="N264" s="234" t="s">
        <v>343</v>
      </c>
      <c r="O264" s="235"/>
      <c r="P264" s="234" t="s">
        <v>348</v>
      </c>
      <c r="Q264" s="235"/>
      <c r="R264" s="234" t="s">
        <v>349</v>
      </c>
      <c r="S264" s="235"/>
    </row>
    <row r="265" spans="1:19">
      <c r="A265" s="238"/>
      <c r="B265" s="238"/>
      <c r="C265" s="238"/>
      <c r="D265" s="241"/>
      <c r="E265" s="241"/>
      <c r="F265" s="103" t="s">
        <v>240</v>
      </c>
      <c r="G265" s="103" t="s">
        <v>241</v>
      </c>
      <c r="H265" s="103" t="s">
        <v>240</v>
      </c>
      <c r="I265" s="103" t="s">
        <v>241</v>
      </c>
      <c r="J265" s="103" t="s">
        <v>240</v>
      </c>
      <c r="K265" s="103" t="s">
        <v>241</v>
      </c>
      <c r="L265" s="103" t="s">
        <v>240</v>
      </c>
      <c r="M265" s="103" t="s">
        <v>241</v>
      </c>
      <c r="N265" s="103" t="s">
        <v>240</v>
      </c>
      <c r="O265" s="103" t="s">
        <v>241</v>
      </c>
      <c r="P265" s="103" t="s">
        <v>240</v>
      </c>
      <c r="Q265" s="103" t="s">
        <v>241</v>
      </c>
      <c r="R265" s="103" t="s">
        <v>240</v>
      </c>
      <c r="S265" s="103" t="s">
        <v>241</v>
      </c>
    </row>
    <row r="266" spans="1:19">
      <c r="A266" s="242" t="s">
        <v>316</v>
      </c>
      <c r="B266" s="249" t="s">
        <v>332</v>
      </c>
      <c r="C266" s="104" t="s">
        <v>244</v>
      </c>
      <c r="D266" s="104" t="s">
        <v>245</v>
      </c>
      <c r="E266" s="104" t="s">
        <v>246</v>
      </c>
      <c r="F266" s="105"/>
      <c r="G266" s="105"/>
      <c r="H266" s="105">
        <v>573321</v>
      </c>
      <c r="I266" s="105">
        <v>8306339</v>
      </c>
      <c r="J266" s="105"/>
      <c r="K266" s="105"/>
      <c r="L266" s="105"/>
      <c r="M266" s="105"/>
      <c r="N266" s="105"/>
      <c r="O266" s="105"/>
      <c r="P266" s="105"/>
      <c r="Q266" s="105"/>
      <c r="R266" s="105"/>
      <c r="S266" s="105"/>
    </row>
    <row r="267" spans="1:19">
      <c r="A267" s="248"/>
      <c r="B267" s="250"/>
      <c r="C267" s="104" t="s">
        <v>247</v>
      </c>
      <c r="D267" s="104" t="s">
        <v>248</v>
      </c>
      <c r="E267" s="104" t="s">
        <v>246</v>
      </c>
      <c r="F267" s="105"/>
      <c r="G267" s="105"/>
      <c r="H267" s="105"/>
      <c r="I267" s="105"/>
      <c r="J267" s="105"/>
      <c r="K267" s="105"/>
      <c r="L267" s="105"/>
      <c r="M267" s="105"/>
      <c r="N267" s="105"/>
      <c r="O267" s="105"/>
      <c r="P267" s="105"/>
      <c r="Q267" s="105"/>
      <c r="R267" s="105"/>
      <c r="S267" s="105"/>
    </row>
    <row r="268" spans="1:19">
      <c r="A268" s="248"/>
      <c r="B268" s="249" t="s">
        <v>317</v>
      </c>
      <c r="C268" s="104" t="s">
        <v>244</v>
      </c>
      <c r="D268" s="104" t="s">
        <v>245</v>
      </c>
      <c r="E268" s="104" t="s">
        <v>246</v>
      </c>
      <c r="F268" s="105"/>
      <c r="G268" s="105"/>
      <c r="H268" s="105"/>
      <c r="I268" s="105"/>
      <c r="J268" s="105"/>
      <c r="K268" s="105"/>
      <c r="L268" s="105"/>
      <c r="M268" s="105"/>
      <c r="N268" s="105"/>
      <c r="O268" s="105"/>
      <c r="P268" s="105"/>
      <c r="Q268" s="105"/>
      <c r="R268" s="105"/>
      <c r="S268" s="105"/>
    </row>
    <row r="269" spans="1:19">
      <c r="A269" s="248"/>
      <c r="B269" s="250"/>
      <c r="C269" s="104" t="s">
        <v>247</v>
      </c>
      <c r="D269" s="104" t="s">
        <v>248</v>
      </c>
      <c r="E269" s="104" t="s">
        <v>246</v>
      </c>
      <c r="F269" s="105"/>
      <c r="G269" s="105"/>
      <c r="H269" s="105"/>
      <c r="I269" s="105"/>
      <c r="J269" s="105"/>
      <c r="K269" s="105"/>
      <c r="L269" s="105"/>
      <c r="M269" s="105"/>
      <c r="N269" s="105"/>
      <c r="O269" s="105"/>
      <c r="P269" s="105"/>
      <c r="Q269" s="105"/>
      <c r="R269" s="105"/>
      <c r="S269" s="105"/>
    </row>
    <row r="270" spans="1:19">
      <c r="A270" s="236" t="s">
        <v>257</v>
      </c>
      <c r="B270" s="236"/>
      <c r="C270" s="104" t="s">
        <v>244</v>
      </c>
      <c r="D270" s="104" t="s">
        <v>245</v>
      </c>
      <c r="E270" s="104" t="s">
        <v>246</v>
      </c>
      <c r="F270" s="105"/>
      <c r="G270" s="105"/>
      <c r="H270" s="105">
        <v>2318807</v>
      </c>
      <c r="I270" s="105"/>
      <c r="J270" s="105"/>
      <c r="K270" s="105"/>
      <c r="L270" s="105"/>
      <c r="M270" s="105"/>
      <c r="N270" s="105"/>
      <c r="O270" s="105"/>
      <c r="P270" s="105"/>
      <c r="Q270" s="105"/>
      <c r="R270" s="105"/>
      <c r="S270" s="105"/>
    </row>
    <row r="271" spans="1:19">
      <c r="A271" s="236" t="s">
        <v>258</v>
      </c>
      <c r="B271" s="236"/>
      <c r="C271" s="104" t="s">
        <v>244</v>
      </c>
      <c r="D271" s="104" t="s">
        <v>259</v>
      </c>
      <c r="E271" s="104" t="s">
        <v>260</v>
      </c>
      <c r="F271" s="105"/>
      <c r="G271" s="105"/>
      <c r="H271" s="105"/>
      <c r="I271" s="105"/>
      <c r="J271" s="105"/>
      <c r="K271" s="105"/>
      <c r="L271" s="105"/>
      <c r="M271" s="105"/>
      <c r="N271" s="105"/>
      <c r="O271" s="105"/>
      <c r="P271" s="105"/>
      <c r="Q271" s="105"/>
      <c r="R271" s="105"/>
      <c r="S271" s="105"/>
    </row>
    <row r="272" spans="1:19">
      <c r="A272" s="236" t="s">
        <v>261</v>
      </c>
      <c r="B272" s="236"/>
      <c r="C272" s="104" t="s">
        <v>244</v>
      </c>
      <c r="D272" s="104" t="s">
        <v>259</v>
      </c>
      <c r="E272" s="104" t="s">
        <v>262</v>
      </c>
      <c r="F272" s="105"/>
      <c r="G272" s="105"/>
      <c r="H272" s="105"/>
      <c r="I272" s="105"/>
      <c r="J272" s="105"/>
      <c r="K272" s="105"/>
      <c r="L272" s="105"/>
      <c r="M272" s="105"/>
      <c r="N272" s="105"/>
      <c r="O272" s="105"/>
      <c r="P272" s="105"/>
      <c r="Q272" s="105"/>
      <c r="R272" s="105"/>
      <c r="S272" s="105"/>
    </row>
    <row r="273" spans="1:19">
      <c r="A273" s="236" t="s">
        <v>263</v>
      </c>
      <c r="B273" s="236"/>
      <c r="C273" s="104" t="s">
        <v>244</v>
      </c>
      <c r="D273" s="104" t="s">
        <v>259</v>
      </c>
      <c r="E273" s="104" t="s">
        <v>262</v>
      </c>
      <c r="F273" s="105"/>
      <c r="G273" s="105"/>
      <c r="H273" s="105"/>
      <c r="I273" s="105"/>
      <c r="J273" s="105"/>
      <c r="K273" s="105"/>
      <c r="L273" s="105"/>
      <c r="M273" s="105"/>
      <c r="N273" s="105"/>
      <c r="O273" s="105"/>
      <c r="P273" s="105"/>
      <c r="Q273" s="105"/>
      <c r="R273" s="105"/>
      <c r="S273" s="105"/>
    </row>
    <row r="274" spans="1:19">
      <c r="A274" s="238" t="s">
        <v>264</v>
      </c>
      <c r="B274" s="104" t="s">
        <v>265</v>
      </c>
      <c r="C274" s="104" t="s">
        <v>244</v>
      </c>
      <c r="D274" s="104" t="s">
        <v>259</v>
      </c>
      <c r="E274" s="104" t="s">
        <v>266</v>
      </c>
      <c r="F274" s="105"/>
      <c r="G274" s="105"/>
      <c r="H274" s="105"/>
      <c r="I274" s="105"/>
      <c r="J274" s="105"/>
      <c r="K274" s="105"/>
      <c r="L274" s="105"/>
      <c r="M274" s="105"/>
      <c r="N274" s="105"/>
      <c r="O274" s="105"/>
      <c r="P274" s="105"/>
      <c r="Q274" s="105"/>
      <c r="R274" s="105"/>
      <c r="S274" s="105"/>
    </row>
    <row r="275" spans="1:19">
      <c r="A275" s="238"/>
      <c r="B275" s="104" t="s">
        <v>267</v>
      </c>
      <c r="C275" s="104" t="s">
        <v>244</v>
      </c>
      <c r="D275" s="104"/>
      <c r="E275" s="104"/>
      <c r="F275" s="105"/>
      <c r="G275" s="105"/>
      <c r="H275" s="105"/>
      <c r="I275" s="105"/>
      <c r="J275" s="105"/>
      <c r="K275" s="105"/>
      <c r="L275" s="105"/>
      <c r="M275" s="105"/>
      <c r="N275" s="105"/>
      <c r="O275" s="105"/>
      <c r="P275" s="105"/>
      <c r="Q275" s="105"/>
      <c r="R275" s="105"/>
      <c r="S275" s="105"/>
    </row>
    <row r="276" spans="1:19">
      <c r="A276" s="238"/>
      <c r="B276" s="104" t="s">
        <v>268</v>
      </c>
      <c r="C276" s="104" t="s">
        <v>244</v>
      </c>
      <c r="D276" s="104"/>
      <c r="E276" s="104"/>
      <c r="F276" s="105"/>
      <c r="G276" s="105"/>
      <c r="H276" s="105"/>
      <c r="I276" s="105"/>
      <c r="J276" s="105"/>
      <c r="K276" s="105"/>
      <c r="L276" s="105"/>
      <c r="M276" s="105"/>
      <c r="N276" s="105"/>
      <c r="O276" s="105"/>
      <c r="P276" s="105"/>
      <c r="Q276" s="105"/>
      <c r="R276" s="105"/>
      <c r="S276" s="105"/>
    </row>
    <row r="277" spans="1:19">
      <c r="A277" s="238"/>
      <c r="B277" s="104" t="s">
        <v>269</v>
      </c>
      <c r="C277" s="104" t="s">
        <v>244</v>
      </c>
      <c r="D277" s="104"/>
      <c r="E277" s="104"/>
      <c r="F277" s="105"/>
      <c r="G277" s="105"/>
      <c r="H277" s="105"/>
      <c r="I277" s="105"/>
      <c r="J277" s="105"/>
      <c r="K277" s="105"/>
      <c r="L277" s="105"/>
      <c r="M277" s="105"/>
      <c r="N277" s="105"/>
      <c r="O277" s="105"/>
      <c r="P277" s="105"/>
      <c r="Q277" s="105"/>
      <c r="R277" s="105"/>
      <c r="S277" s="105"/>
    </row>
    <row r="278" spans="1:19">
      <c r="A278" s="238"/>
      <c r="B278" s="104" t="s">
        <v>270</v>
      </c>
      <c r="C278" s="104" t="s">
        <v>244</v>
      </c>
      <c r="D278" s="104" t="s">
        <v>259</v>
      </c>
      <c r="E278" s="104" t="s">
        <v>266</v>
      </c>
      <c r="F278" s="105"/>
      <c r="G278" s="105"/>
      <c r="H278" s="105"/>
      <c r="I278" s="105"/>
      <c r="J278" s="105"/>
      <c r="K278" s="105"/>
      <c r="L278" s="105"/>
      <c r="M278" s="105"/>
      <c r="N278" s="105"/>
      <c r="O278" s="105"/>
      <c r="P278" s="105"/>
      <c r="Q278" s="105"/>
      <c r="R278" s="105"/>
      <c r="S278" s="105"/>
    </row>
    <row r="279" spans="1:19">
      <c r="A279" s="238" t="s">
        <v>271</v>
      </c>
      <c r="B279" s="104" t="s">
        <v>318</v>
      </c>
      <c r="C279" s="104" t="s">
        <v>244</v>
      </c>
      <c r="D279" s="104" t="s">
        <v>259</v>
      </c>
      <c r="E279" s="104" t="s">
        <v>266</v>
      </c>
      <c r="F279" s="105"/>
      <c r="G279" s="105"/>
      <c r="H279" s="105"/>
      <c r="I279" s="105">
        <v>1009615</v>
      </c>
      <c r="J279" s="105"/>
      <c r="K279" s="105"/>
      <c r="L279" s="105"/>
      <c r="M279" s="105"/>
      <c r="N279" s="105"/>
      <c r="O279" s="105"/>
      <c r="P279" s="105"/>
      <c r="Q279" s="105"/>
      <c r="R279" s="105"/>
      <c r="S279" s="105"/>
    </row>
    <row r="280" spans="1:19">
      <c r="A280" s="238"/>
      <c r="B280" s="104" t="s">
        <v>319</v>
      </c>
      <c r="C280" s="104" t="s">
        <v>247</v>
      </c>
      <c r="D280" s="104"/>
      <c r="E280" s="104"/>
      <c r="F280" s="105"/>
      <c r="G280" s="105"/>
      <c r="H280" s="105"/>
      <c r="I280" s="105"/>
      <c r="J280" s="105"/>
      <c r="K280" s="105"/>
      <c r="L280" s="105"/>
      <c r="M280" s="105"/>
      <c r="N280" s="105"/>
      <c r="O280" s="105"/>
      <c r="P280" s="105"/>
      <c r="Q280" s="105"/>
      <c r="R280" s="105"/>
      <c r="S280" s="105"/>
    </row>
    <row r="281" spans="1:19">
      <c r="A281" s="238"/>
      <c r="B281" s="104" t="s">
        <v>274</v>
      </c>
      <c r="C281" s="104" t="s">
        <v>244</v>
      </c>
      <c r="D281" s="104" t="s">
        <v>259</v>
      </c>
      <c r="E281" s="104" t="s">
        <v>266</v>
      </c>
      <c r="F281" s="105"/>
      <c r="G281" s="105"/>
      <c r="H281" s="105"/>
      <c r="I281" s="105">
        <v>130394</v>
      </c>
      <c r="J281" s="105"/>
      <c r="K281" s="105"/>
      <c r="L281" s="105"/>
      <c r="M281" s="105"/>
      <c r="N281" s="105"/>
      <c r="O281" s="105"/>
      <c r="P281" s="105"/>
      <c r="Q281" s="105"/>
      <c r="R281" s="105"/>
      <c r="S281" s="105"/>
    </row>
    <row r="282" spans="1:19">
      <c r="A282" s="238" t="s">
        <v>275</v>
      </c>
      <c r="B282" s="238"/>
      <c r="C282" s="104" t="s">
        <v>244</v>
      </c>
      <c r="D282" s="104"/>
      <c r="E282" s="104"/>
      <c r="F282" s="106">
        <f t="shared" ref="F282:G282" si="29">SUMIFS(F266:F281,$C$116:$C$131,$C$132)</f>
        <v>0</v>
      </c>
      <c r="G282" s="106">
        <f t="shared" si="29"/>
        <v>0</v>
      </c>
      <c r="H282" s="106">
        <f t="shared" ref="H282:S282" si="30">SUMIFS(H266:H281,$C$116:$C$131,$C$132)</f>
        <v>2892128</v>
      </c>
      <c r="I282" s="106">
        <f t="shared" si="30"/>
        <v>9446348</v>
      </c>
      <c r="J282" s="106">
        <f t="shared" si="30"/>
        <v>0</v>
      </c>
      <c r="K282" s="106">
        <f t="shared" si="30"/>
        <v>0</v>
      </c>
      <c r="L282" s="106">
        <f t="shared" si="30"/>
        <v>0</v>
      </c>
      <c r="M282" s="106">
        <f t="shared" si="30"/>
        <v>0</v>
      </c>
      <c r="N282" s="106">
        <f t="shared" si="30"/>
        <v>0</v>
      </c>
      <c r="O282" s="106">
        <f t="shared" si="30"/>
        <v>0</v>
      </c>
      <c r="P282" s="106">
        <f t="shared" si="30"/>
        <v>0</v>
      </c>
      <c r="Q282" s="106">
        <f t="shared" si="30"/>
        <v>0</v>
      </c>
      <c r="R282" s="106">
        <f t="shared" si="30"/>
        <v>0</v>
      </c>
      <c r="S282" s="106">
        <f t="shared" si="30"/>
        <v>0</v>
      </c>
    </row>
    <row r="283" spans="1:19">
      <c r="A283" s="238"/>
      <c r="B283" s="238"/>
      <c r="C283" s="104" t="s">
        <v>247</v>
      </c>
      <c r="D283" s="104"/>
      <c r="E283" s="104"/>
      <c r="F283" s="106">
        <f t="shared" ref="F283:G283" si="31">SUMIFS(F266:F281,$C$116:$C$131,$C$133)</f>
        <v>0</v>
      </c>
      <c r="G283" s="106">
        <f t="shared" si="31"/>
        <v>0</v>
      </c>
      <c r="H283" s="106">
        <f t="shared" ref="H283:S283" si="32">SUMIFS(H266:H281,$C$116:$C$131,$C$133)</f>
        <v>0</v>
      </c>
      <c r="I283" s="106">
        <f t="shared" si="32"/>
        <v>0</v>
      </c>
      <c r="J283" s="106">
        <f t="shared" si="32"/>
        <v>0</v>
      </c>
      <c r="K283" s="106">
        <f t="shared" si="32"/>
        <v>0</v>
      </c>
      <c r="L283" s="106">
        <f t="shared" si="32"/>
        <v>0</v>
      </c>
      <c r="M283" s="106">
        <f t="shared" si="32"/>
        <v>0</v>
      </c>
      <c r="N283" s="106">
        <f t="shared" si="32"/>
        <v>0</v>
      </c>
      <c r="O283" s="106">
        <f t="shared" si="32"/>
        <v>0</v>
      </c>
      <c r="P283" s="106">
        <f t="shared" si="32"/>
        <v>0</v>
      </c>
      <c r="Q283" s="106">
        <f t="shared" si="32"/>
        <v>0</v>
      </c>
      <c r="R283" s="106">
        <f t="shared" si="32"/>
        <v>0</v>
      </c>
      <c r="S283" s="106">
        <f t="shared" si="32"/>
        <v>0</v>
      </c>
    </row>
    <row r="284" spans="1:19">
      <c r="A284" s="238" t="s">
        <v>187</v>
      </c>
      <c r="B284" s="238"/>
      <c r="C284" s="238"/>
      <c r="D284" s="111"/>
      <c r="E284" s="111"/>
      <c r="F284" s="106">
        <f t="shared" ref="F284:G284" si="33">F282+F283</f>
        <v>0</v>
      </c>
      <c r="G284" s="106">
        <f t="shared" si="33"/>
        <v>0</v>
      </c>
      <c r="H284" s="106">
        <f t="shared" ref="H284:S284" si="34">H282+H283</f>
        <v>2892128</v>
      </c>
      <c r="I284" s="106">
        <f t="shared" si="34"/>
        <v>9446348</v>
      </c>
      <c r="J284" s="106">
        <f t="shared" si="34"/>
        <v>0</v>
      </c>
      <c r="K284" s="106">
        <f t="shared" si="34"/>
        <v>0</v>
      </c>
      <c r="L284" s="106">
        <f t="shared" si="34"/>
        <v>0</v>
      </c>
      <c r="M284" s="106">
        <f t="shared" si="34"/>
        <v>0</v>
      </c>
      <c r="N284" s="106">
        <f t="shared" si="34"/>
        <v>0</v>
      </c>
      <c r="O284" s="106">
        <f t="shared" si="34"/>
        <v>0</v>
      </c>
      <c r="P284" s="106">
        <f t="shared" si="34"/>
        <v>0</v>
      </c>
      <c r="Q284" s="106">
        <f t="shared" si="34"/>
        <v>0</v>
      </c>
      <c r="R284" s="106">
        <f t="shared" si="34"/>
        <v>0</v>
      </c>
      <c r="S284" s="106">
        <f t="shared" si="34"/>
        <v>0</v>
      </c>
    </row>
    <row r="285" spans="1:19">
      <c r="A285" s="112"/>
      <c r="B285" s="112"/>
      <c r="C285" s="112"/>
      <c r="D285" s="112"/>
      <c r="E285" s="112"/>
      <c r="F285" s="113"/>
      <c r="G285" s="113"/>
      <c r="H285" s="113"/>
      <c r="I285" s="113"/>
      <c r="J285" s="113"/>
      <c r="K285" s="113"/>
      <c r="L285" s="113"/>
      <c r="M285" s="113"/>
      <c r="N285" s="113"/>
      <c r="O285" s="113"/>
      <c r="P285" s="113"/>
      <c r="Q285" s="113"/>
      <c r="R285" s="113"/>
      <c r="S285" s="113"/>
    </row>
    <row r="286" spans="1:19">
      <c r="A286" s="114" t="s">
        <v>276</v>
      </c>
      <c r="B286" s="112"/>
      <c r="C286" s="112"/>
      <c r="F286" s="113"/>
      <c r="G286" s="172" t="s">
        <v>435</v>
      </c>
      <c r="H286" s="113"/>
      <c r="I286" s="115" t="s">
        <v>320</v>
      </c>
      <c r="J286" s="113"/>
      <c r="K286" s="115" t="s">
        <v>340</v>
      </c>
      <c r="L286" s="113"/>
      <c r="M286" s="115" t="s">
        <v>321</v>
      </c>
      <c r="N286" s="113"/>
      <c r="O286" s="112" t="s">
        <v>313</v>
      </c>
      <c r="P286" s="113"/>
      <c r="Q286" s="112" t="s">
        <v>323</v>
      </c>
      <c r="R286" s="113"/>
      <c r="S286" s="112" t="s">
        <v>350</v>
      </c>
    </row>
    <row r="287" spans="1:19">
      <c r="A287" s="237" t="s">
        <v>309</v>
      </c>
      <c r="B287" s="237"/>
      <c r="C287" s="107" t="s">
        <v>325</v>
      </c>
      <c r="F287" s="113"/>
      <c r="G287" s="107" t="s">
        <v>285</v>
      </c>
      <c r="H287" s="113"/>
      <c r="I287" s="107" t="s">
        <v>285</v>
      </c>
      <c r="J287" s="113"/>
      <c r="K287" s="107" t="s">
        <v>285</v>
      </c>
      <c r="L287" s="113"/>
      <c r="M287" s="107" t="s">
        <v>285</v>
      </c>
      <c r="N287" s="113"/>
      <c r="O287" s="107" t="s">
        <v>285</v>
      </c>
      <c r="P287" s="113"/>
      <c r="Q287" s="107" t="s">
        <v>285</v>
      </c>
      <c r="R287" s="113"/>
      <c r="S287" s="107" t="s">
        <v>285</v>
      </c>
    </row>
    <row r="288" spans="1:19">
      <c r="A288" s="238" t="s">
        <v>248</v>
      </c>
      <c r="B288" s="238"/>
      <c r="C288" s="104" t="s">
        <v>246</v>
      </c>
      <c r="F288" s="113"/>
      <c r="G288" s="117">
        <f>SUMIFS(G266:G281,$D$116:$D$131,$A$138,$E$116:$E$131,$C$138)</f>
        <v>0</v>
      </c>
      <c r="H288" s="113"/>
      <c r="I288" s="117">
        <f>SUMIFS(I266:I281,$D$116:$D$131,$A$138,$E$116:$E$131,$C$138)</f>
        <v>0</v>
      </c>
      <c r="J288" s="113"/>
      <c r="K288" s="117">
        <f>SUMIFS(K266:K281,$D$116:$D$131,$A$138,$E$116:$E$131,$C$138)</f>
        <v>0</v>
      </c>
      <c r="L288" s="113"/>
      <c r="M288" s="117">
        <f>SUMIFS(M266:M281,$D$116:$D$131,$A$138,$E$116:$E$131,$C$138)</f>
        <v>0</v>
      </c>
      <c r="N288" s="113"/>
      <c r="O288" s="117">
        <f>SUMIFS(O266:O281,$D$116:$D$131,$A$138,$E$116:$E$131,$C$138)</f>
        <v>0</v>
      </c>
      <c r="P288" s="113"/>
      <c r="Q288" s="117">
        <f>SUMIFS(Q266:Q281,$D$116:$D$131,$A$138,$E$116:$E$131,$C$138)</f>
        <v>0</v>
      </c>
      <c r="R288" s="113"/>
      <c r="S288" s="117">
        <f>SUMIFS(S266:S281,$D$116:$D$131,$A$138,$E$116:$E$131,$C$138)</f>
        <v>0</v>
      </c>
    </row>
    <row r="289" spans="1:19">
      <c r="A289" s="238" t="s">
        <v>245</v>
      </c>
      <c r="B289" s="238"/>
      <c r="C289" s="104" t="s">
        <v>246</v>
      </c>
      <c r="F289" s="113"/>
      <c r="G289" s="117">
        <f>SUMIFS(G266:G281,$D$116:$D$131,$A$139,$E$116:$E$131,$C$139)</f>
        <v>0</v>
      </c>
      <c r="H289" s="113"/>
      <c r="I289" s="117">
        <f>SUMIFS(I266:I281,$D$116:$D$131,$A$139,$E$116:$E$131,$C$139)</f>
        <v>8306339</v>
      </c>
      <c r="J289" s="113"/>
      <c r="K289" s="117">
        <f>SUMIFS(K266:K281,$D$116:$D$131,$A$139,$E$116:$E$131,$C$139)</f>
        <v>0</v>
      </c>
      <c r="L289" s="113"/>
      <c r="M289" s="117">
        <f>SUMIFS(M266:M281,$D$116:$D$131,$A$139,$E$116:$E$131,$C$139)</f>
        <v>0</v>
      </c>
      <c r="N289" s="113"/>
      <c r="O289" s="117">
        <f>SUMIFS(O266:O281,$D$116:$D$131,$A$139,$E$116:$E$131,$C$139)</f>
        <v>0</v>
      </c>
      <c r="P289" s="113"/>
      <c r="Q289" s="117">
        <f>SUMIFS(Q266:Q281,$D$116:$D$131,$A$139,$E$116:$E$131,$C$139)</f>
        <v>0</v>
      </c>
      <c r="R289" s="113"/>
      <c r="S289" s="117">
        <f>SUMIFS(S266:S281,$D$116:$D$131,$A$139,$E$116:$E$131,$C$139)</f>
        <v>0</v>
      </c>
    </row>
    <row r="290" spans="1:19">
      <c r="A290" s="244" t="s">
        <v>259</v>
      </c>
      <c r="B290" s="245"/>
      <c r="C290" s="104" t="s">
        <v>258</v>
      </c>
      <c r="F290" s="113"/>
      <c r="G290" s="117">
        <f>SUMIFS(G266:G281,$D$116:$D$131,$A$140,$E$116:$E$131,$C$140)</f>
        <v>0</v>
      </c>
      <c r="H290" s="113"/>
      <c r="I290" s="117">
        <f>SUMIFS(I266:I281,$D$116:$D$131,$A$140,$E$116:$E$131,$C$140)</f>
        <v>0</v>
      </c>
      <c r="J290" s="113"/>
      <c r="K290" s="117">
        <f>SUMIFS(K266:K281,$D$116:$D$131,$A$140,$E$116:$E$131,$C$140)</f>
        <v>0</v>
      </c>
      <c r="L290" s="113"/>
      <c r="M290" s="117">
        <f>SUMIFS(M266:M281,$D$116:$D$131,$A$140,$E$116:$E$131,$C$140)</f>
        <v>0</v>
      </c>
      <c r="N290" s="113"/>
      <c r="O290" s="117">
        <f>SUMIFS(O266:O281,$D$116:$D$131,$A$140,$E$116:$E$131,$C$140)</f>
        <v>0</v>
      </c>
      <c r="P290" s="113"/>
      <c r="Q290" s="117">
        <f>SUMIFS(Q266:Q281,$D$116:$D$131,$A$140,$E$116:$E$131,$C$140)</f>
        <v>0</v>
      </c>
      <c r="R290" s="113"/>
      <c r="S290" s="117">
        <f>SUMIFS(S266:S281,$D$116:$D$131,$A$140,$E$116:$E$131,$C$140)</f>
        <v>0</v>
      </c>
    </row>
    <row r="291" spans="1:19">
      <c r="A291" s="244" t="s">
        <v>259</v>
      </c>
      <c r="B291" s="245"/>
      <c r="C291" s="104" t="s">
        <v>266</v>
      </c>
      <c r="F291" s="113"/>
      <c r="G291" s="117">
        <f>SUMIFS(G266:G281,$D$116:$D$131,$A$141,$E$116:$E$131,$C$141)</f>
        <v>0</v>
      </c>
      <c r="H291" s="113"/>
      <c r="I291" s="117">
        <f>SUMIFS(I266:I281,$D$116:$D$131,$A$141,$E$116:$E$131,$C$141)</f>
        <v>1140009</v>
      </c>
      <c r="J291" s="113"/>
      <c r="K291" s="117">
        <f>SUMIFS(K266:K281,$D$116:$D$131,$A$141,$E$116:$E$131,$C$141)</f>
        <v>0</v>
      </c>
      <c r="L291" s="113"/>
      <c r="M291" s="117">
        <f>SUMIFS(M266:M281,$D$116:$D$131,$A$141,$E$116:$E$131,$C$141)</f>
        <v>0</v>
      </c>
      <c r="N291" s="113"/>
      <c r="O291" s="117">
        <f>SUMIFS(O266:O281,$D$116:$D$131,$A$141,$E$116:$E$131,$C$141)</f>
        <v>0</v>
      </c>
      <c r="P291" s="113"/>
      <c r="Q291" s="117">
        <f>SUMIFS(Q266:Q281,$D$116:$D$131,$A$141,$E$116:$E$131,$C$141)</f>
        <v>0</v>
      </c>
      <c r="R291" s="113"/>
      <c r="S291" s="117">
        <f>SUMIFS(S266:S281,$D$116:$D$131,$A$141,$E$116:$E$131,$C$141)</f>
        <v>0</v>
      </c>
    </row>
    <row r="292" spans="1:19">
      <c r="A292" s="244" t="s">
        <v>259</v>
      </c>
      <c r="B292" s="245"/>
      <c r="C292" s="104" t="s">
        <v>262</v>
      </c>
      <c r="F292" s="113"/>
      <c r="G292" s="117">
        <f>SUMIFS(G266:G281,$D$116:$D$131,$A$142,$E$116:$E$131,$C$142)</f>
        <v>0</v>
      </c>
      <c r="H292" s="113"/>
      <c r="I292" s="117">
        <f>SUMIFS(I266:I281,$D$116:$D$131,$A$142,$E$116:$E$131,$C$142)</f>
        <v>0</v>
      </c>
      <c r="J292" s="113"/>
      <c r="K292" s="117">
        <f>SUMIFS(K266:K281,$D$116:$D$131,$A$142,$E$116:$E$131,$C$142)</f>
        <v>0</v>
      </c>
      <c r="L292" s="113"/>
      <c r="M292" s="117">
        <f>SUMIFS(M266:M281,$D$116:$D$131,$A$142,$E$116:$E$131,$C$142)</f>
        <v>0</v>
      </c>
      <c r="N292" s="113"/>
      <c r="O292" s="117">
        <f>SUMIFS(O266:O281,$D$116:$D$131,$A$142,$E$116:$E$131,$C$142)</f>
        <v>0</v>
      </c>
      <c r="P292" s="113"/>
      <c r="Q292" s="117">
        <f>SUMIFS(Q266:Q281,$D$116:$D$131,$A$142,$E$116:$E$131,$C$142)</f>
        <v>0</v>
      </c>
      <c r="R292" s="113"/>
      <c r="S292" s="117">
        <f>SUMIFS(S266:S281,$D$116:$D$131,$A$142,$E$116:$E$131,$C$142)</f>
        <v>0</v>
      </c>
    </row>
    <row r="293" spans="1:19">
      <c r="A293" s="244" t="s">
        <v>187</v>
      </c>
      <c r="B293" s="246"/>
      <c r="C293" s="245"/>
      <c r="E293" s="119"/>
      <c r="F293" s="113"/>
      <c r="G293" s="117">
        <f>SUM(G288:G292)</f>
        <v>0</v>
      </c>
      <c r="H293" s="113"/>
      <c r="I293" s="117">
        <f>SUM(I288:I292)</f>
        <v>9446348</v>
      </c>
      <c r="J293" s="113"/>
      <c r="K293" s="117">
        <f>SUM(K288:K292)</f>
        <v>0</v>
      </c>
      <c r="L293" s="113"/>
      <c r="M293" s="117">
        <f>SUM(M288:M292)</f>
        <v>0</v>
      </c>
      <c r="N293" s="113"/>
      <c r="O293" s="117">
        <f>SUM(O288:O292)</f>
        <v>0</v>
      </c>
      <c r="P293" s="113"/>
      <c r="Q293" s="117">
        <f>SUM(Q288:Q292)</f>
        <v>0</v>
      </c>
      <c r="R293" s="113"/>
      <c r="S293" s="117">
        <f>SUM(S288:S292)</f>
        <v>0</v>
      </c>
    </row>
    <row r="294" spans="1:19">
      <c r="A294" s="120"/>
      <c r="B294" s="120"/>
      <c r="C294" s="120"/>
      <c r="E294" s="119"/>
      <c r="F294" s="113"/>
      <c r="G294" s="121"/>
      <c r="H294" s="113"/>
      <c r="I294" s="121"/>
      <c r="J294" s="113"/>
      <c r="K294" s="121"/>
      <c r="L294" s="113"/>
      <c r="M294" s="121"/>
      <c r="N294" s="113"/>
      <c r="O294" s="121"/>
      <c r="P294" s="113"/>
      <c r="Q294" s="121"/>
      <c r="R294" s="113"/>
      <c r="S294" s="121"/>
    </row>
    <row r="295" spans="1:19">
      <c r="A295" s="247" t="s">
        <v>287</v>
      </c>
      <c r="B295" s="247"/>
      <c r="C295" s="247"/>
      <c r="E295" s="119"/>
      <c r="F295" s="113"/>
      <c r="G295" s="121"/>
      <c r="H295" s="113"/>
      <c r="I295" s="121"/>
      <c r="J295" s="113"/>
      <c r="K295" s="121"/>
      <c r="L295" s="113"/>
      <c r="M295" s="121"/>
      <c r="N295" s="113"/>
      <c r="O295" s="121"/>
      <c r="P295" s="113"/>
      <c r="Q295" s="121"/>
      <c r="R295" s="113"/>
      <c r="S295" s="121"/>
    </row>
    <row r="296" spans="1:19">
      <c r="A296" s="244" t="s">
        <v>240</v>
      </c>
      <c r="B296" s="245"/>
      <c r="C296" s="104" t="s">
        <v>244</v>
      </c>
      <c r="F296" s="113"/>
      <c r="G296" s="117">
        <f>F282</f>
        <v>0</v>
      </c>
      <c r="H296" s="113"/>
      <c r="I296" s="117">
        <f>H282</f>
        <v>2892128</v>
      </c>
      <c r="J296" s="113"/>
      <c r="K296" s="117">
        <f>J282</f>
        <v>0</v>
      </c>
      <c r="L296" s="113"/>
      <c r="M296" s="117">
        <f>L282</f>
        <v>0</v>
      </c>
      <c r="N296" s="113"/>
      <c r="O296" s="117">
        <f>N282</f>
        <v>0</v>
      </c>
      <c r="P296" s="113"/>
      <c r="Q296" s="117">
        <f>P282</f>
        <v>0</v>
      </c>
      <c r="R296" s="113"/>
      <c r="S296" s="117">
        <f>R282</f>
        <v>0</v>
      </c>
    </row>
    <row r="297" spans="1:19">
      <c r="A297" s="244" t="s">
        <v>240</v>
      </c>
      <c r="B297" s="245"/>
      <c r="C297" s="122" t="s">
        <v>247</v>
      </c>
      <c r="F297" s="113"/>
      <c r="G297" s="117">
        <f>+F283</f>
        <v>0</v>
      </c>
      <c r="H297" s="113"/>
      <c r="I297" s="117">
        <f>+H283</f>
        <v>0</v>
      </c>
      <c r="J297" s="113"/>
      <c r="K297" s="117">
        <f>+J283</f>
        <v>0</v>
      </c>
      <c r="L297" s="113"/>
      <c r="M297" s="117">
        <f>+L283</f>
        <v>0</v>
      </c>
      <c r="N297" s="113"/>
      <c r="O297" s="117">
        <f>+N283</f>
        <v>0</v>
      </c>
      <c r="P297" s="113"/>
      <c r="Q297" s="117">
        <f>+P283</f>
        <v>0</v>
      </c>
      <c r="R297" s="113"/>
      <c r="S297" s="117">
        <f>+R283</f>
        <v>0</v>
      </c>
    </row>
    <row r="298" spans="1:19">
      <c r="A298" s="244" t="s">
        <v>288</v>
      </c>
      <c r="B298" s="245"/>
      <c r="C298" s="104" t="s">
        <v>244</v>
      </c>
      <c r="F298" s="113"/>
      <c r="G298" s="123" t="e">
        <f>ROUND(G296/G282,3)</f>
        <v>#DIV/0!</v>
      </c>
      <c r="H298" s="113"/>
      <c r="I298" s="123">
        <f>ROUND(I296/I282,3)</f>
        <v>0.30599999999999999</v>
      </c>
      <c r="J298" s="113"/>
      <c r="K298" s="123" t="e">
        <f>ROUND(K296/K282,3)</f>
        <v>#DIV/0!</v>
      </c>
      <c r="L298" s="113"/>
      <c r="M298" s="123" t="e">
        <f>ROUND(M296/M282,3)</f>
        <v>#DIV/0!</v>
      </c>
      <c r="N298" s="113"/>
      <c r="O298" s="123" t="e">
        <f>ROUND(O296/O282,3)</f>
        <v>#DIV/0!</v>
      </c>
      <c r="P298" s="113"/>
      <c r="Q298" s="123" t="e">
        <f>ROUND(Q296/Q282,3)</f>
        <v>#DIV/0!</v>
      </c>
      <c r="R298" s="113"/>
      <c r="S298" s="123" t="e">
        <f>ROUND(S296/S282,3)</f>
        <v>#DIV/0!</v>
      </c>
    </row>
    <row r="299" spans="1:19">
      <c r="A299" s="244" t="s">
        <v>288</v>
      </c>
      <c r="B299" s="245"/>
      <c r="C299" s="122" t="s">
        <v>247</v>
      </c>
      <c r="D299" s="112"/>
      <c r="E299" s="112"/>
      <c r="F299" s="113"/>
      <c r="G299" s="123" t="e">
        <f>ROUND(G297/G283,3)</f>
        <v>#DIV/0!</v>
      </c>
      <c r="H299" s="113"/>
      <c r="I299" s="123" t="e">
        <f>ROUND(I297/I283,3)</f>
        <v>#DIV/0!</v>
      </c>
      <c r="J299" s="113"/>
      <c r="K299" s="123" t="e">
        <f>ROUND(K297/K283,3)</f>
        <v>#DIV/0!</v>
      </c>
      <c r="L299" s="113"/>
      <c r="M299" s="123" t="e">
        <f>ROUND(M297/M283,3)</f>
        <v>#DIV/0!</v>
      </c>
      <c r="N299" s="113"/>
      <c r="O299" s="123" t="e">
        <f>ROUND(O297/O283,3)</f>
        <v>#DIV/0!</v>
      </c>
      <c r="P299" s="113"/>
      <c r="Q299" s="123" t="e">
        <f>ROUND(Q297/Q283,3)</f>
        <v>#DIV/0!</v>
      </c>
      <c r="R299" s="113"/>
      <c r="S299" s="123" t="e">
        <f>ROUND(S297/S283,3)</f>
        <v>#DIV/0!</v>
      </c>
    </row>
    <row r="300" spans="1:19">
      <c r="A300" s="244" t="s">
        <v>289</v>
      </c>
      <c r="B300" s="245"/>
      <c r="C300" s="104" t="s">
        <v>244</v>
      </c>
      <c r="D300" s="112"/>
      <c r="E300" s="112"/>
      <c r="F300" s="113"/>
      <c r="G300" s="123" t="e">
        <f>AVERAGE(G298,I298,K298,M298,O298)</f>
        <v>#DIV/0!</v>
      </c>
      <c r="H300" s="113"/>
      <c r="I300" s="123" t="e">
        <f>AVERAGE(I298,K298,M298,O298,Q298)</f>
        <v>#DIV/0!</v>
      </c>
      <c r="J300" s="113"/>
      <c r="K300" s="123" t="e">
        <f>AVERAGE(K298,M298,O298,Q298,S298)</f>
        <v>#DIV/0!</v>
      </c>
      <c r="L300" s="113"/>
      <c r="M300" s="124"/>
      <c r="N300" s="113"/>
      <c r="O300" s="113"/>
      <c r="P300" s="113"/>
      <c r="Q300" s="113"/>
      <c r="R300" s="113"/>
      <c r="S300" s="113"/>
    </row>
    <row r="301" spans="1:19">
      <c r="A301" s="244" t="s">
        <v>289</v>
      </c>
      <c r="B301" s="245"/>
      <c r="C301" s="122" t="s">
        <v>247</v>
      </c>
      <c r="D301" s="112"/>
      <c r="E301" s="112"/>
      <c r="F301" s="113"/>
      <c r="G301" s="123" t="e">
        <f>AVERAGE(G299,I299,K299,M299,O299)</f>
        <v>#DIV/0!</v>
      </c>
      <c r="H301" s="113"/>
      <c r="I301" s="123" t="e">
        <f>AVERAGE(I299,K299,M299,O299,Q299)</f>
        <v>#DIV/0!</v>
      </c>
      <c r="J301" s="113"/>
      <c r="K301" s="123" t="e">
        <f>AVERAGE(K299,M299,O299,Q299,S299)</f>
        <v>#DIV/0!</v>
      </c>
      <c r="L301" s="113"/>
      <c r="M301" s="125"/>
      <c r="N301" s="113"/>
      <c r="O301" s="113"/>
      <c r="P301" s="113"/>
      <c r="Q301" s="113"/>
      <c r="R301" s="113"/>
      <c r="S301" s="113"/>
    </row>
    <row r="302" spans="1:19">
      <c r="A302" s="112"/>
      <c r="B302" s="112"/>
      <c r="C302" s="112"/>
      <c r="D302" s="112"/>
      <c r="E302" s="112"/>
      <c r="F302" s="113"/>
      <c r="G302" s="113"/>
      <c r="H302" s="113"/>
      <c r="I302" s="113"/>
      <c r="J302" s="113"/>
      <c r="K302" s="113"/>
      <c r="L302" s="113"/>
      <c r="M302" s="113"/>
      <c r="N302" s="113"/>
      <c r="O302" s="113"/>
      <c r="P302" s="113"/>
      <c r="Q302" s="113"/>
      <c r="R302" s="113"/>
      <c r="S302" s="113"/>
    </row>
    <row r="303" spans="1:19">
      <c r="A303" s="114" t="s">
        <v>290</v>
      </c>
      <c r="B303" s="112"/>
      <c r="C303" s="112"/>
      <c r="D303" s="112"/>
      <c r="E303" s="112"/>
      <c r="F303" s="113"/>
      <c r="G303" s="113"/>
      <c r="H303" s="113"/>
      <c r="I303" s="113"/>
      <c r="J303" s="113"/>
      <c r="K303" s="113"/>
      <c r="L303" s="113"/>
      <c r="M303" s="113"/>
      <c r="N303" s="113"/>
      <c r="O303" s="113"/>
      <c r="P303" s="113"/>
      <c r="Q303" s="113"/>
      <c r="R303" s="113"/>
      <c r="S303" s="113"/>
    </row>
    <row r="304" spans="1:19">
      <c r="A304" s="237" t="s">
        <v>326</v>
      </c>
      <c r="B304" s="237"/>
      <c r="C304" s="107" t="s">
        <v>309</v>
      </c>
      <c r="D304" s="112"/>
      <c r="E304" s="112"/>
      <c r="F304" s="113"/>
      <c r="G304" s="173" t="s">
        <v>435</v>
      </c>
      <c r="H304" s="113"/>
      <c r="I304" s="103" t="s">
        <v>351</v>
      </c>
      <c r="J304" s="113"/>
      <c r="K304" s="103" t="s">
        <v>311</v>
      </c>
      <c r="L304" s="113"/>
      <c r="M304" s="113"/>
      <c r="N304" s="113"/>
      <c r="O304" s="113"/>
      <c r="P304" s="113"/>
      <c r="Q304" s="113"/>
      <c r="R304" s="113"/>
      <c r="S304" s="113"/>
    </row>
    <row r="305" spans="1:19">
      <c r="A305" s="244" t="s">
        <v>295</v>
      </c>
      <c r="B305" s="245"/>
      <c r="C305" s="104" t="s">
        <v>328</v>
      </c>
      <c r="D305" s="127"/>
      <c r="E305" s="112"/>
      <c r="F305" s="113"/>
      <c r="G305" s="106" t="e">
        <f>ROUND(G300*G282,-3)</f>
        <v>#DIV/0!</v>
      </c>
      <c r="H305" s="113"/>
      <c r="I305" s="106" t="e">
        <f>ROUND(I300*I282,-3)</f>
        <v>#DIV/0!</v>
      </c>
      <c r="J305" s="113"/>
      <c r="K305" s="106" t="e">
        <f>ROUND(K300*K282,-3)</f>
        <v>#DIV/0!</v>
      </c>
      <c r="L305" s="113"/>
      <c r="M305" s="113"/>
      <c r="N305" s="113"/>
      <c r="O305" s="113"/>
      <c r="P305" s="113"/>
      <c r="Q305" s="113"/>
      <c r="R305" s="113"/>
      <c r="S305" s="113"/>
    </row>
    <row r="306" spans="1:19">
      <c r="A306" s="244" t="s">
        <v>295</v>
      </c>
      <c r="B306" s="245"/>
      <c r="C306" s="104" t="s">
        <v>170</v>
      </c>
      <c r="D306" s="127"/>
      <c r="E306" s="112"/>
      <c r="F306" s="113"/>
      <c r="G306" s="106" t="e">
        <f>ROUND(G301*G283,-3)</f>
        <v>#DIV/0!</v>
      </c>
      <c r="H306" s="113"/>
      <c r="I306" s="106" t="e">
        <f>ROUND(I301*I283,-3)</f>
        <v>#DIV/0!</v>
      </c>
      <c r="J306" s="113"/>
      <c r="K306" s="106" t="e">
        <f>ROUND(K301*K283,-3)</f>
        <v>#DIV/0!</v>
      </c>
      <c r="L306" s="113"/>
      <c r="M306" s="113"/>
      <c r="N306" s="113"/>
      <c r="O306" s="113"/>
      <c r="P306" s="113"/>
      <c r="Q306" s="113"/>
      <c r="R306" s="113"/>
      <c r="S306" s="113"/>
    </row>
    <row r="307" spans="1:19">
      <c r="A307" s="112"/>
      <c r="B307" s="112"/>
      <c r="C307" s="112"/>
      <c r="D307" s="112"/>
      <c r="E307" s="112"/>
      <c r="F307" s="113"/>
      <c r="G307" s="113"/>
      <c r="H307" s="113"/>
      <c r="I307" s="113"/>
      <c r="J307" s="113"/>
      <c r="K307" s="113"/>
      <c r="L307" s="113"/>
      <c r="M307" s="113"/>
      <c r="N307" s="113"/>
      <c r="O307" s="113"/>
      <c r="P307" s="113"/>
      <c r="Q307" s="113"/>
      <c r="R307" s="113"/>
      <c r="S307" s="113"/>
    </row>
    <row r="308" spans="1:19">
      <c r="A308" s="114" t="s">
        <v>298</v>
      </c>
      <c r="B308" s="112"/>
      <c r="C308" s="112"/>
      <c r="D308" s="112"/>
      <c r="E308" s="112"/>
      <c r="F308" s="113"/>
      <c r="G308" s="113"/>
      <c r="H308" s="113"/>
      <c r="I308" s="113"/>
      <c r="J308" s="113"/>
      <c r="K308" s="113"/>
      <c r="L308" s="113"/>
      <c r="M308" s="113"/>
      <c r="N308" s="113"/>
      <c r="O308" s="113"/>
      <c r="P308" s="113"/>
      <c r="Q308" s="113"/>
      <c r="R308" s="113"/>
      <c r="S308" s="113"/>
    </row>
    <row r="309" spans="1:19">
      <c r="A309" s="237" t="s">
        <v>326</v>
      </c>
      <c r="B309" s="237"/>
      <c r="C309" s="107" t="s">
        <v>309</v>
      </c>
      <c r="D309" s="112"/>
      <c r="E309" s="112"/>
      <c r="F309" s="113"/>
      <c r="G309" s="173" t="s">
        <v>498</v>
      </c>
      <c r="H309" s="113"/>
      <c r="I309" s="103" t="s">
        <v>352</v>
      </c>
      <c r="J309" s="113"/>
      <c r="K309" s="103" t="s">
        <v>340</v>
      </c>
      <c r="L309" s="113"/>
      <c r="M309" s="113"/>
      <c r="N309" s="113"/>
      <c r="O309" s="113"/>
      <c r="P309" s="113"/>
      <c r="Q309" s="113"/>
      <c r="R309" s="113"/>
      <c r="S309" s="113"/>
    </row>
    <row r="310" spans="1:19">
      <c r="A310" s="244" t="s">
        <v>329</v>
      </c>
      <c r="B310" s="245"/>
      <c r="C310" s="104" t="s">
        <v>303</v>
      </c>
      <c r="D310" s="112"/>
      <c r="E310" s="112"/>
      <c r="F310" s="113"/>
      <c r="G310" s="106"/>
      <c r="H310" s="113"/>
      <c r="I310" s="106"/>
      <c r="J310" s="113"/>
      <c r="K310" s="106"/>
      <c r="L310" s="113" t="s">
        <v>304</v>
      </c>
      <c r="M310" s="113"/>
      <c r="N310" s="113"/>
      <c r="O310" s="113"/>
      <c r="P310" s="113"/>
      <c r="Q310" s="113"/>
      <c r="R310" s="113"/>
      <c r="S310" s="113"/>
    </row>
    <row r="311" spans="1:19">
      <c r="A311" s="244" t="s">
        <v>329</v>
      </c>
      <c r="B311" s="245"/>
      <c r="C311" s="104" t="s">
        <v>306</v>
      </c>
      <c r="D311" s="112"/>
      <c r="E311" s="112"/>
      <c r="F311" s="113"/>
      <c r="G311" s="106"/>
      <c r="H311" s="113"/>
      <c r="I311" s="106"/>
      <c r="J311" s="113"/>
      <c r="K311" s="106"/>
      <c r="L311" s="113" t="s">
        <v>307</v>
      </c>
      <c r="M311" s="113"/>
      <c r="N311" s="113"/>
      <c r="O311" s="113"/>
      <c r="P311" s="113"/>
      <c r="Q311" s="113"/>
      <c r="R311" s="113"/>
      <c r="S311" s="113"/>
    </row>
  </sheetData>
  <mergeCells count="257">
    <mergeCell ref="A310:B310"/>
    <mergeCell ref="A311:B311"/>
    <mergeCell ref="A300:B300"/>
    <mergeCell ref="A301:B301"/>
    <mergeCell ref="A304:B304"/>
    <mergeCell ref="A305:B305"/>
    <mergeCell ref="A306:B306"/>
    <mergeCell ref="A309:B309"/>
    <mergeCell ref="A293:C293"/>
    <mergeCell ref="A295:C295"/>
    <mergeCell ref="A296:B296"/>
    <mergeCell ref="A297:B297"/>
    <mergeCell ref="A298:B298"/>
    <mergeCell ref="A299:B299"/>
    <mergeCell ref="A287:B287"/>
    <mergeCell ref="A288:B288"/>
    <mergeCell ref="A289:B289"/>
    <mergeCell ref="A290:B290"/>
    <mergeCell ref="A291:B291"/>
    <mergeCell ref="A292:B292"/>
    <mergeCell ref="A272:B272"/>
    <mergeCell ref="A273:B273"/>
    <mergeCell ref="A274:A278"/>
    <mergeCell ref="A279:A281"/>
    <mergeCell ref="A282:B283"/>
    <mergeCell ref="A284:C284"/>
    <mergeCell ref="R264:S264"/>
    <mergeCell ref="A266:A269"/>
    <mergeCell ref="B266:B267"/>
    <mergeCell ref="B268:B269"/>
    <mergeCell ref="A270:B270"/>
    <mergeCell ref="A271:B271"/>
    <mergeCell ref="E264:E265"/>
    <mergeCell ref="H264:I264"/>
    <mergeCell ref="J264:K264"/>
    <mergeCell ref="L264:M264"/>
    <mergeCell ref="N264:O264"/>
    <mergeCell ref="P264:Q264"/>
    <mergeCell ref="F264:G264"/>
    <mergeCell ref="A259:B259"/>
    <mergeCell ref="A260:B260"/>
    <mergeCell ref="A261:B261"/>
    <mergeCell ref="A264:B265"/>
    <mergeCell ref="C264:C265"/>
    <mergeCell ref="D264:D265"/>
    <mergeCell ref="A249:B249"/>
    <mergeCell ref="A250:B250"/>
    <mergeCell ref="A251:B251"/>
    <mergeCell ref="A254:B254"/>
    <mergeCell ref="A255:B255"/>
    <mergeCell ref="A256:B256"/>
    <mergeCell ref="A242:B242"/>
    <mergeCell ref="A243:C243"/>
    <mergeCell ref="A245:C245"/>
    <mergeCell ref="A246:B246"/>
    <mergeCell ref="A247:B247"/>
    <mergeCell ref="A248:B248"/>
    <mergeCell ref="A234:C234"/>
    <mergeCell ref="A237:B237"/>
    <mergeCell ref="A238:B238"/>
    <mergeCell ref="A239:B239"/>
    <mergeCell ref="A240:B240"/>
    <mergeCell ref="A241:B241"/>
    <mergeCell ref="A221:B221"/>
    <mergeCell ref="A222:B222"/>
    <mergeCell ref="A223:B223"/>
    <mergeCell ref="A224:A228"/>
    <mergeCell ref="A229:A231"/>
    <mergeCell ref="A232:B233"/>
    <mergeCell ref="P214:Q214"/>
    <mergeCell ref="R214:S214"/>
    <mergeCell ref="A216:A219"/>
    <mergeCell ref="B216:B217"/>
    <mergeCell ref="B218:B219"/>
    <mergeCell ref="A220:B220"/>
    <mergeCell ref="D214:D215"/>
    <mergeCell ref="E214:E215"/>
    <mergeCell ref="H214:I214"/>
    <mergeCell ref="J214:K214"/>
    <mergeCell ref="L214:M214"/>
    <mergeCell ref="N214:O214"/>
    <mergeCell ref="F214:G214"/>
    <mergeCell ref="A206:B206"/>
    <mergeCell ref="A209:B209"/>
    <mergeCell ref="A210:B210"/>
    <mergeCell ref="A211:B211"/>
    <mergeCell ref="A214:B215"/>
    <mergeCell ref="C214:C215"/>
    <mergeCell ref="A198:B198"/>
    <mergeCell ref="A199:B199"/>
    <mergeCell ref="A200:B200"/>
    <mergeCell ref="A201:B201"/>
    <mergeCell ref="A204:B204"/>
    <mergeCell ref="A205:B205"/>
    <mergeCell ref="A191:B191"/>
    <mergeCell ref="A192:B192"/>
    <mergeCell ref="A193:C193"/>
    <mergeCell ref="A195:C195"/>
    <mergeCell ref="A196:B196"/>
    <mergeCell ref="A197:B197"/>
    <mergeCell ref="A182:B183"/>
    <mergeCell ref="A184:C184"/>
    <mergeCell ref="A187:B187"/>
    <mergeCell ref="A188:B188"/>
    <mergeCell ref="A189:B189"/>
    <mergeCell ref="A190:B190"/>
    <mergeCell ref="A170:B170"/>
    <mergeCell ref="A171:B171"/>
    <mergeCell ref="A172:B172"/>
    <mergeCell ref="A173:B173"/>
    <mergeCell ref="A174:A178"/>
    <mergeCell ref="A179:A181"/>
    <mergeCell ref="J164:K164"/>
    <mergeCell ref="L164:M164"/>
    <mergeCell ref="N164:O164"/>
    <mergeCell ref="F164:G164"/>
    <mergeCell ref="P164:Q164"/>
    <mergeCell ref="R164:S164"/>
    <mergeCell ref="A166:A169"/>
    <mergeCell ref="B166:B167"/>
    <mergeCell ref="B168:B169"/>
    <mergeCell ref="A161:B161"/>
    <mergeCell ref="A164:B165"/>
    <mergeCell ref="C164:C165"/>
    <mergeCell ref="D164:D165"/>
    <mergeCell ref="E164:E165"/>
    <mergeCell ref="H164:I164"/>
    <mergeCell ref="A151:B151"/>
    <mergeCell ref="A154:B154"/>
    <mergeCell ref="A155:B155"/>
    <mergeCell ref="A156:B156"/>
    <mergeCell ref="A159:B159"/>
    <mergeCell ref="A160:B160"/>
    <mergeCell ref="A145:C145"/>
    <mergeCell ref="A146:B146"/>
    <mergeCell ref="A147:B147"/>
    <mergeCell ref="A148:B148"/>
    <mergeCell ref="A149:B149"/>
    <mergeCell ref="A150:B150"/>
    <mergeCell ref="A138:B138"/>
    <mergeCell ref="A139:B139"/>
    <mergeCell ref="A140:B140"/>
    <mergeCell ref="A141:B141"/>
    <mergeCell ref="A142:B142"/>
    <mergeCell ref="A143:C143"/>
    <mergeCell ref="A123:B123"/>
    <mergeCell ref="A124:A128"/>
    <mergeCell ref="A129:A131"/>
    <mergeCell ref="A132:B133"/>
    <mergeCell ref="A134:C134"/>
    <mergeCell ref="A137:B137"/>
    <mergeCell ref="A116:A119"/>
    <mergeCell ref="B116:B117"/>
    <mergeCell ref="B118:B119"/>
    <mergeCell ref="A120:B120"/>
    <mergeCell ref="A121:B121"/>
    <mergeCell ref="A122:B122"/>
    <mergeCell ref="H114:I114"/>
    <mergeCell ref="J114:K114"/>
    <mergeCell ref="L114:M114"/>
    <mergeCell ref="F114:G114"/>
    <mergeCell ref="N114:O114"/>
    <mergeCell ref="P114:Q114"/>
    <mergeCell ref="R114:S114"/>
    <mergeCell ref="A110:B110"/>
    <mergeCell ref="A111:B111"/>
    <mergeCell ref="A114:B115"/>
    <mergeCell ref="C114:C115"/>
    <mergeCell ref="D114:D115"/>
    <mergeCell ref="E114:E115"/>
    <mergeCell ref="A100:B100"/>
    <mergeCell ref="A101:B101"/>
    <mergeCell ref="A104:B104"/>
    <mergeCell ref="A105:B105"/>
    <mergeCell ref="A106:B106"/>
    <mergeCell ref="A109:B109"/>
    <mergeCell ref="A93:C93"/>
    <mergeCell ref="A95:C95"/>
    <mergeCell ref="A96:B96"/>
    <mergeCell ref="A97:B97"/>
    <mergeCell ref="A98:B98"/>
    <mergeCell ref="A99:B99"/>
    <mergeCell ref="A87:B87"/>
    <mergeCell ref="A88:B88"/>
    <mergeCell ref="A89:B89"/>
    <mergeCell ref="A90:B90"/>
    <mergeCell ref="A91:B91"/>
    <mergeCell ref="A92:B92"/>
    <mergeCell ref="A72:B72"/>
    <mergeCell ref="A73:B73"/>
    <mergeCell ref="A74:A78"/>
    <mergeCell ref="A79:A81"/>
    <mergeCell ref="A82:B83"/>
    <mergeCell ref="A84:C84"/>
    <mergeCell ref="P66:Q66"/>
    <mergeCell ref="R66:S66"/>
    <mergeCell ref="A68:A69"/>
    <mergeCell ref="B68:B69"/>
    <mergeCell ref="A70:B70"/>
    <mergeCell ref="A71:B71"/>
    <mergeCell ref="D66:D67"/>
    <mergeCell ref="E66:E67"/>
    <mergeCell ref="H66:I66"/>
    <mergeCell ref="J66:K66"/>
    <mergeCell ref="L66:M66"/>
    <mergeCell ref="N66:O66"/>
    <mergeCell ref="F66:G66"/>
    <mergeCell ref="A58:B58"/>
    <mergeCell ref="A61:B61"/>
    <mergeCell ref="A62:B62"/>
    <mergeCell ref="A63:B63"/>
    <mergeCell ref="A66:B67"/>
    <mergeCell ref="C66:C67"/>
    <mergeCell ref="A50:B50"/>
    <mergeCell ref="A51:B51"/>
    <mergeCell ref="A52:B52"/>
    <mergeCell ref="A53:B53"/>
    <mergeCell ref="A56:B56"/>
    <mergeCell ref="A57:B57"/>
    <mergeCell ref="A43:B43"/>
    <mergeCell ref="A44:B44"/>
    <mergeCell ref="A45:C45"/>
    <mergeCell ref="A47:C47"/>
    <mergeCell ref="A48:B48"/>
    <mergeCell ref="A49:B49"/>
    <mergeCell ref="A35:C35"/>
    <mergeCell ref="A38:B38"/>
    <mergeCell ref="A39:B39"/>
    <mergeCell ref="A40:B40"/>
    <mergeCell ref="A41:B41"/>
    <mergeCell ref="A42:B42"/>
    <mergeCell ref="A22:B22"/>
    <mergeCell ref="A23:B23"/>
    <mergeCell ref="A24:B24"/>
    <mergeCell ref="A25:A29"/>
    <mergeCell ref="A30:A32"/>
    <mergeCell ref="A33:B34"/>
    <mergeCell ref="A10:A20"/>
    <mergeCell ref="B10:B11"/>
    <mergeCell ref="B12:B13"/>
    <mergeCell ref="B17:B18"/>
    <mergeCell ref="B19:B20"/>
    <mergeCell ref="A21:B21"/>
    <mergeCell ref="L4:M4"/>
    <mergeCell ref="N4:O4"/>
    <mergeCell ref="P4:Q4"/>
    <mergeCell ref="R4:S4"/>
    <mergeCell ref="A6:A9"/>
    <mergeCell ref="B6:B7"/>
    <mergeCell ref="B8:B9"/>
    <mergeCell ref="A4:B5"/>
    <mergeCell ref="C4:C5"/>
    <mergeCell ref="D4:D5"/>
    <mergeCell ref="E4:E5"/>
    <mergeCell ref="H4:I4"/>
    <mergeCell ref="J4:K4"/>
    <mergeCell ref="F4:G4"/>
  </mergeCells>
  <phoneticPr fontId="1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40"/>
  <sheetViews>
    <sheetView showGridLines="0" view="pageBreakPreview" topLeftCell="A4" zoomScale="80" zoomScaleNormal="100" zoomScaleSheetLayoutView="80" workbookViewId="0">
      <selection activeCell="M31" sqref="M31"/>
    </sheetView>
  </sheetViews>
  <sheetFormatPr defaultColWidth="8.875" defaultRowHeight="11.25"/>
  <cols>
    <col min="1" max="1" width="20.875" style="26" customWidth="1"/>
    <col min="2" max="2" width="14.875" style="26" customWidth="1"/>
    <col min="3" max="3" width="16.875" style="26" customWidth="1"/>
    <col min="4" max="11" width="14.875" style="26" customWidth="1"/>
    <col min="12" max="16384" width="8.875" style="26"/>
  </cols>
  <sheetData>
    <row r="1" spans="1:11" ht="21">
      <c r="A1" s="25" t="s">
        <v>55</v>
      </c>
    </row>
    <row r="2" spans="1:11" ht="13.5">
      <c r="A2" s="47" t="s">
        <v>139</v>
      </c>
    </row>
    <row r="3" spans="1:11" ht="13.5">
      <c r="A3" s="47" t="s">
        <v>528</v>
      </c>
    </row>
    <row r="4" spans="1:11" ht="13.5">
      <c r="K4" s="3" t="s">
        <v>5</v>
      </c>
    </row>
    <row r="5" spans="1:11" ht="22.5" customHeight="1">
      <c r="A5" s="252" t="s">
        <v>28</v>
      </c>
      <c r="B5" s="251" t="s">
        <v>56</v>
      </c>
      <c r="C5" s="27"/>
      <c r="D5" s="252" t="s">
        <v>57</v>
      </c>
      <c r="E5" s="253" t="s">
        <v>58</v>
      </c>
      <c r="F5" s="252" t="s">
        <v>59</v>
      </c>
      <c r="G5" s="253" t="s">
        <v>60</v>
      </c>
      <c r="H5" s="251" t="s">
        <v>61</v>
      </c>
      <c r="I5" s="28"/>
      <c r="J5" s="29"/>
      <c r="K5" s="252" t="s">
        <v>3</v>
      </c>
    </row>
    <row r="6" spans="1:11" ht="22.5" customHeight="1">
      <c r="A6" s="252"/>
      <c r="B6" s="252"/>
      <c r="C6" s="30" t="s">
        <v>62</v>
      </c>
      <c r="D6" s="252"/>
      <c r="E6" s="252"/>
      <c r="F6" s="252"/>
      <c r="G6" s="252"/>
      <c r="H6" s="252"/>
      <c r="I6" s="31" t="s">
        <v>63</v>
      </c>
      <c r="J6" s="31" t="s">
        <v>64</v>
      </c>
      <c r="K6" s="252"/>
    </row>
    <row r="7" spans="1:11" ht="18" hidden="1" customHeight="1">
      <c r="A7" s="32" t="s">
        <v>525</v>
      </c>
      <c r="B7" s="22">
        <v>0</v>
      </c>
      <c r="C7" s="19"/>
      <c r="D7" s="22"/>
      <c r="E7" s="22"/>
      <c r="F7" s="22"/>
      <c r="G7" s="22"/>
      <c r="H7" s="22"/>
      <c r="I7" s="22"/>
      <c r="J7" s="22"/>
      <c r="K7" s="196">
        <f>B7</f>
        <v>0</v>
      </c>
    </row>
    <row r="8" spans="1:11" ht="18" customHeight="1">
      <c r="A8" s="32" t="s">
        <v>581</v>
      </c>
      <c r="B8" s="196">
        <v>3755646353</v>
      </c>
      <c r="C8" s="19">
        <v>622899503</v>
      </c>
      <c r="D8" s="196">
        <v>2826565209</v>
      </c>
      <c r="E8" s="22">
        <v>505083950</v>
      </c>
      <c r="F8" s="22"/>
      <c r="G8" s="22">
        <v>230810000</v>
      </c>
      <c r="H8" s="22"/>
      <c r="I8" s="22"/>
      <c r="J8" s="22"/>
      <c r="K8" s="196">
        <f>+B8-D8-E8-F8-G8-H8</f>
        <v>193187194</v>
      </c>
    </row>
    <row r="9" spans="1:11" ht="18" customHeight="1">
      <c r="A9" s="32"/>
      <c r="B9" s="196"/>
      <c r="C9" s="19"/>
      <c r="D9" s="196"/>
      <c r="E9" s="22"/>
      <c r="F9" s="22"/>
      <c r="G9" s="22"/>
      <c r="H9" s="22"/>
      <c r="I9" s="22"/>
      <c r="J9" s="22"/>
      <c r="K9" s="196">
        <f t="shared" ref="K9:K22" si="0">+B9-D9-E9-F9-G9-H9</f>
        <v>0</v>
      </c>
    </row>
    <row r="10" spans="1:11" ht="18" customHeight="1">
      <c r="A10" s="32"/>
      <c r="B10" s="196"/>
      <c r="C10" s="207"/>
      <c r="D10" s="204"/>
      <c r="E10" s="22"/>
      <c r="F10" s="22"/>
      <c r="G10" s="22"/>
      <c r="H10" s="22"/>
      <c r="I10" s="22"/>
      <c r="J10" s="22"/>
      <c r="K10" s="196">
        <f t="shared" si="0"/>
        <v>0</v>
      </c>
    </row>
    <row r="11" spans="1:11" ht="18" customHeight="1">
      <c r="A11" s="32"/>
      <c r="B11" s="196"/>
      <c r="C11" s="207"/>
      <c r="D11" s="204"/>
      <c r="E11" s="22"/>
      <c r="F11" s="22"/>
      <c r="G11" s="22"/>
      <c r="H11" s="22"/>
      <c r="I11" s="22"/>
      <c r="J11" s="22"/>
      <c r="K11" s="196">
        <f t="shared" si="0"/>
        <v>0</v>
      </c>
    </row>
    <row r="12" spans="1:11" ht="18" customHeight="1">
      <c r="A12" s="32"/>
      <c r="B12" s="196"/>
      <c r="C12" s="19"/>
      <c r="D12" s="204"/>
      <c r="E12" s="22"/>
      <c r="F12" s="22"/>
      <c r="G12" s="22"/>
      <c r="H12" s="22"/>
      <c r="I12" s="22"/>
      <c r="J12" s="22"/>
      <c r="K12" s="196">
        <f t="shared" si="0"/>
        <v>0</v>
      </c>
    </row>
    <row r="13" spans="1:11" ht="18" customHeight="1">
      <c r="A13" s="32"/>
      <c r="B13" s="196"/>
      <c r="C13" s="19"/>
      <c r="D13" s="204"/>
      <c r="E13" s="22"/>
      <c r="F13" s="22"/>
      <c r="G13" s="22"/>
      <c r="H13" s="22"/>
      <c r="I13" s="22"/>
      <c r="J13" s="22"/>
      <c r="K13" s="196">
        <f t="shared" si="0"/>
        <v>0</v>
      </c>
    </row>
    <row r="14" spans="1:11" ht="18" customHeight="1">
      <c r="A14" s="32"/>
      <c r="B14" s="196"/>
      <c r="C14" s="19"/>
      <c r="D14" s="204"/>
      <c r="E14" s="22"/>
      <c r="F14" s="22"/>
      <c r="G14" s="22"/>
      <c r="H14" s="22"/>
      <c r="I14" s="22"/>
      <c r="J14" s="22"/>
      <c r="K14" s="196">
        <f t="shared" si="0"/>
        <v>0</v>
      </c>
    </row>
    <row r="15" spans="1:11" ht="18" customHeight="1">
      <c r="A15" s="32"/>
      <c r="B15" s="196"/>
      <c r="C15" s="19"/>
      <c r="D15" s="204"/>
      <c r="E15" s="22"/>
      <c r="F15" s="22"/>
      <c r="G15" s="22"/>
      <c r="H15" s="22"/>
      <c r="I15" s="22"/>
      <c r="J15" s="22"/>
      <c r="K15" s="196">
        <f t="shared" si="0"/>
        <v>0</v>
      </c>
    </row>
    <row r="16" spans="1:11" ht="18" customHeight="1">
      <c r="A16" s="32"/>
      <c r="B16" s="196"/>
      <c r="C16" s="207"/>
      <c r="D16" s="204"/>
      <c r="E16" s="22"/>
      <c r="F16" s="22"/>
      <c r="G16" s="22"/>
      <c r="H16" s="22"/>
      <c r="I16" s="22"/>
      <c r="J16" s="22"/>
      <c r="K16" s="196">
        <f t="shared" si="0"/>
        <v>0</v>
      </c>
    </row>
    <row r="17" spans="1:11" ht="18" hidden="1" customHeight="1">
      <c r="A17" s="32"/>
      <c r="B17" s="196"/>
      <c r="C17" s="19"/>
      <c r="D17" s="204"/>
      <c r="E17" s="22"/>
      <c r="F17" s="22"/>
      <c r="G17" s="22"/>
      <c r="H17" s="22"/>
      <c r="I17" s="22"/>
      <c r="J17" s="22"/>
      <c r="K17" s="196">
        <f t="shared" si="0"/>
        <v>0</v>
      </c>
    </row>
    <row r="18" spans="1:11" ht="18" hidden="1" customHeight="1">
      <c r="A18" s="32"/>
      <c r="B18" s="196"/>
      <c r="C18" s="19"/>
      <c r="D18" s="204"/>
      <c r="E18" s="22"/>
      <c r="F18" s="22"/>
      <c r="G18" s="22"/>
      <c r="H18" s="22"/>
      <c r="I18" s="22"/>
      <c r="J18" s="22"/>
      <c r="K18" s="196">
        <f t="shared" si="0"/>
        <v>0</v>
      </c>
    </row>
    <row r="19" spans="1:11" ht="18" customHeight="1">
      <c r="A19" s="32"/>
      <c r="B19" s="196"/>
      <c r="C19" s="19"/>
      <c r="D19" s="204"/>
      <c r="E19" s="22"/>
      <c r="F19" s="22"/>
      <c r="G19" s="22"/>
      <c r="H19" s="22"/>
      <c r="I19" s="22"/>
      <c r="J19" s="22"/>
      <c r="K19" s="196">
        <f t="shared" si="0"/>
        <v>0</v>
      </c>
    </row>
    <row r="20" spans="1:11" ht="18" customHeight="1">
      <c r="A20" s="32"/>
      <c r="B20" s="196"/>
      <c r="C20" s="19"/>
      <c r="D20" s="196"/>
      <c r="E20" s="22"/>
      <c r="F20" s="22"/>
      <c r="G20" s="22"/>
      <c r="H20" s="22"/>
      <c r="I20" s="22"/>
      <c r="J20" s="22"/>
      <c r="K20" s="196">
        <f t="shared" si="0"/>
        <v>0</v>
      </c>
    </row>
    <row r="21" spans="1:11" ht="18" customHeight="1">
      <c r="A21" s="32"/>
      <c r="B21" s="196"/>
      <c r="C21" s="19"/>
      <c r="D21" s="204"/>
      <c r="E21" s="22"/>
      <c r="F21" s="22"/>
      <c r="G21" s="22"/>
      <c r="H21" s="22"/>
      <c r="I21" s="22"/>
      <c r="J21" s="22"/>
      <c r="K21" s="196">
        <f t="shared" si="0"/>
        <v>0</v>
      </c>
    </row>
    <row r="22" spans="1:11" ht="18" customHeight="1">
      <c r="A22" s="32"/>
      <c r="B22" s="196"/>
      <c r="C22" s="19"/>
      <c r="D22" s="204"/>
      <c r="E22" s="22"/>
      <c r="F22" s="22"/>
      <c r="G22" s="22"/>
      <c r="H22" s="22"/>
      <c r="I22" s="22"/>
      <c r="J22" s="22"/>
      <c r="K22" s="196">
        <f t="shared" si="0"/>
        <v>0</v>
      </c>
    </row>
    <row r="23" spans="1:11" ht="18" hidden="1" customHeight="1">
      <c r="A23" s="33"/>
      <c r="B23" s="200"/>
      <c r="C23" s="34"/>
      <c r="D23" s="201"/>
      <c r="E23" s="22"/>
      <c r="F23" s="22"/>
      <c r="G23" s="22"/>
      <c r="H23" s="22"/>
      <c r="I23" s="22"/>
      <c r="J23" s="22"/>
      <c r="K23" s="196">
        <f t="shared" ref="K23:K30" si="1">B23</f>
        <v>0</v>
      </c>
    </row>
    <row r="24" spans="1:11" ht="18" hidden="1" customHeight="1">
      <c r="A24" s="33"/>
      <c r="B24" s="200"/>
      <c r="C24" s="34"/>
      <c r="D24" s="201"/>
      <c r="E24" s="22"/>
      <c r="F24" s="22"/>
      <c r="G24" s="22"/>
      <c r="H24" s="22"/>
      <c r="I24" s="22"/>
      <c r="J24" s="22"/>
      <c r="K24" s="196">
        <f t="shared" si="1"/>
        <v>0</v>
      </c>
    </row>
    <row r="25" spans="1:11" ht="18" hidden="1" customHeight="1">
      <c r="A25" s="33"/>
      <c r="B25" s="200"/>
      <c r="C25" s="34"/>
      <c r="D25" s="201"/>
      <c r="E25" s="22"/>
      <c r="F25" s="22"/>
      <c r="G25" s="22"/>
      <c r="H25" s="22"/>
      <c r="I25" s="22"/>
      <c r="J25" s="22"/>
      <c r="K25" s="196">
        <f t="shared" si="1"/>
        <v>0</v>
      </c>
    </row>
    <row r="26" spans="1:11" ht="18" hidden="1" customHeight="1">
      <c r="A26" s="33"/>
      <c r="B26" s="200"/>
      <c r="C26" s="34"/>
      <c r="D26" s="201"/>
      <c r="E26" s="22"/>
      <c r="F26" s="22"/>
      <c r="G26" s="22"/>
      <c r="H26" s="22"/>
      <c r="I26" s="22"/>
      <c r="J26" s="22"/>
      <c r="K26" s="196">
        <f t="shared" si="1"/>
        <v>0</v>
      </c>
    </row>
    <row r="27" spans="1:11" ht="18" hidden="1" customHeight="1">
      <c r="A27" s="33"/>
      <c r="B27" s="200"/>
      <c r="C27" s="34"/>
      <c r="D27" s="201"/>
      <c r="E27" s="22"/>
      <c r="F27" s="22"/>
      <c r="G27" s="22"/>
      <c r="H27" s="22"/>
      <c r="I27" s="22"/>
      <c r="J27" s="22"/>
      <c r="K27" s="196">
        <f t="shared" si="1"/>
        <v>0</v>
      </c>
    </row>
    <row r="28" spans="1:11" ht="18" hidden="1" customHeight="1">
      <c r="A28" s="33"/>
      <c r="B28" s="200"/>
      <c r="C28" s="34"/>
      <c r="D28" s="201"/>
      <c r="E28" s="22"/>
      <c r="F28" s="22"/>
      <c r="G28" s="22"/>
      <c r="H28" s="22"/>
      <c r="I28" s="22"/>
      <c r="J28" s="22"/>
      <c r="K28" s="196">
        <f t="shared" si="1"/>
        <v>0</v>
      </c>
    </row>
    <row r="29" spans="1:11" ht="18" hidden="1" customHeight="1">
      <c r="A29" s="33"/>
      <c r="B29" s="200"/>
      <c r="C29" s="34"/>
      <c r="D29" s="201"/>
      <c r="E29" s="22"/>
      <c r="F29" s="22"/>
      <c r="G29" s="22"/>
      <c r="H29" s="22"/>
      <c r="I29" s="22"/>
      <c r="J29" s="22"/>
      <c r="K29" s="196">
        <f t="shared" si="1"/>
        <v>0</v>
      </c>
    </row>
    <row r="30" spans="1:11" ht="18" hidden="1" customHeight="1">
      <c r="A30" s="35"/>
      <c r="B30" s="36"/>
      <c r="C30" s="37"/>
      <c r="D30" s="38"/>
      <c r="E30" s="22"/>
      <c r="F30" s="22"/>
      <c r="G30" s="22"/>
      <c r="H30" s="22"/>
      <c r="I30" s="22"/>
      <c r="J30" s="22"/>
      <c r="K30" s="196">
        <f t="shared" si="1"/>
        <v>0</v>
      </c>
    </row>
    <row r="31" spans="1:11" ht="18" customHeight="1">
      <c r="A31" s="24" t="s">
        <v>65</v>
      </c>
      <c r="B31" s="22">
        <f>SUM(B8:B22)</f>
        <v>3755646353</v>
      </c>
      <c r="C31" s="19">
        <f>SUM(C8:C22)</f>
        <v>622899503</v>
      </c>
      <c r="D31" s="22">
        <f>SUM(D7:D30)</f>
        <v>2826565209</v>
      </c>
      <c r="E31" s="22">
        <f t="shared" ref="E31:K31" si="2">SUM(E7:E30)</f>
        <v>505083950</v>
      </c>
      <c r="F31" s="22">
        <f t="shared" si="2"/>
        <v>0</v>
      </c>
      <c r="G31" s="22">
        <f t="shared" si="2"/>
        <v>230810000</v>
      </c>
      <c r="H31" s="22">
        <f t="shared" si="2"/>
        <v>0</v>
      </c>
      <c r="I31" s="22">
        <f t="shared" si="2"/>
        <v>0</v>
      </c>
      <c r="J31" s="22">
        <f t="shared" si="2"/>
        <v>0</v>
      </c>
      <c r="K31" s="22">
        <f t="shared" si="2"/>
        <v>193187194</v>
      </c>
    </row>
    <row r="35" spans="1:2">
      <c r="A35" s="206" t="s">
        <v>531</v>
      </c>
      <c r="B35" s="4"/>
    </row>
    <row r="36" spans="1:2">
      <c r="A36" s="63" t="s">
        <v>150</v>
      </c>
      <c r="B36" s="4"/>
    </row>
    <row r="37" spans="1:2">
      <c r="A37" s="65" t="s">
        <v>151</v>
      </c>
      <c r="B37" s="56" t="s">
        <v>152</v>
      </c>
    </row>
    <row r="38" spans="1:2">
      <c r="A38" s="65" t="s">
        <v>154</v>
      </c>
      <c r="B38" s="56" t="s">
        <v>166</v>
      </c>
    </row>
    <row r="39" spans="1:2">
      <c r="A39" s="65" t="s">
        <v>156</v>
      </c>
      <c r="B39" s="56" t="s">
        <v>540</v>
      </c>
    </row>
    <row r="40" spans="1:2">
      <c r="A40" s="65" t="s">
        <v>530</v>
      </c>
      <c r="B40" s="56" t="s">
        <v>541</v>
      </c>
    </row>
  </sheetData>
  <mergeCells count="8">
    <mergeCell ref="H5:H6"/>
    <mergeCell ref="K5:K6"/>
    <mergeCell ref="A5:A6"/>
    <mergeCell ref="B5:B6"/>
    <mergeCell ref="D5:D6"/>
    <mergeCell ref="E5:E6"/>
    <mergeCell ref="F5:F6"/>
    <mergeCell ref="G5:G6"/>
  </mergeCells>
  <phoneticPr fontId="11"/>
  <pageMargins left="0.3888888888888889" right="0.3888888888888889" top="0.3888888888888889" bottom="0.3888888888888889" header="0.19444444444444445" footer="0.19444444444444445"/>
  <pageSetup paperSize="9" scale="83" fitToHeight="0" orientation="landscape" r:id="rId1"/>
  <headerFooter>
    <oddHeader xml:space="preserve">&amp;R&amp;9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14"/>
  <sheetViews>
    <sheetView showGridLines="0" view="pageBreakPreview" zoomScale="80" zoomScaleNormal="100" zoomScaleSheetLayoutView="80" workbookViewId="0">
      <selection activeCell="J7" sqref="J7"/>
    </sheetView>
  </sheetViews>
  <sheetFormatPr defaultColWidth="8.875" defaultRowHeight="11.25"/>
  <cols>
    <col min="1" max="1" width="22.875" style="4" customWidth="1"/>
    <col min="2" max="10" width="12.875" style="4" customWidth="1"/>
    <col min="11" max="16384" width="8.875" style="4"/>
  </cols>
  <sheetData>
    <row r="1" spans="1:10" ht="21">
      <c r="A1" s="6" t="s">
        <v>66</v>
      </c>
    </row>
    <row r="2" spans="1:10" ht="13.5">
      <c r="A2" s="47" t="s">
        <v>139</v>
      </c>
    </row>
    <row r="3" spans="1:10" ht="13.5">
      <c r="A3" s="47" t="s">
        <v>528</v>
      </c>
    </row>
    <row r="4" spans="1:10" ht="13.5">
      <c r="J4" s="3" t="s">
        <v>5</v>
      </c>
    </row>
    <row r="5" spans="1:10" ht="22.5" customHeight="1">
      <c r="A5" s="18" t="s">
        <v>56</v>
      </c>
      <c r="B5" s="8" t="s">
        <v>67</v>
      </c>
      <c r="C5" s="9" t="s">
        <v>68</v>
      </c>
      <c r="D5" s="9" t="s">
        <v>69</v>
      </c>
      <c r="E5" s="9" t="s">
        <v>70</v>
      </c>
      <c r="F5" s="9" t="s">
        <v>71</v>
      </c>
      <c r="G5" s="9" t="s">
        <v>72</v>
      </c>
      <c r="H5" s="9" t="s">
        <v>73</v>
      </c>
      <c r="I5" s="9" t="s">
        <v>74</v>
      </c>
      <c r="J5" s="8" t="s">
        <v>75</v>
      </c>
    </row>
    <row r="6" spans="1:10" ht="18" customHeight="1">
      <c r="A6" s="19">
        <f>+'地方債等（借入先別）の明細'!B31</f>
        <v>3755646353</v>
      </c>
      <c r="B6" s="196">
        <f>'地方債等（借入先別）の明細'!C31</f>
        <v>622899503</v>
      </c>
      <c r="C6" s="196">
        <v>15560000</v>
      </c>
      <c r="D6" s="196">
        <v>536017000</v>
      </c>
      <c r="E6" s="196">
        <v>420372000</v>
      </c>
      <c r="F6" s="196">
        <v>358469000</v>
      </c>
      <c r="G6" s="196">
        <v>938459000</v>
      </c>
      <c r="H6" s="196">
        <f>A6-B6-C6-D6-E6-F6-G6</f>
        <v>863869850</v>
      </c>
      <c r="I6" s="196"/>
      <c r="J6" s="196"/>
    </row>
    <row r="9" spans="1:10">
      <c r="A9" s="206" t="s">
        <v>531</v>
      </c>
    </row>
    <row r="10" spans="1:10">
      <c r="A10" s="63" t="s">
        <v>150</v>
      </c>
    </row>
    <row r="11" spans="1:10">
      <c r="A11" s="65" t="s">
        <v>151</v>
      </c>
      <c r="B11" s="56" t="s">
        <v>152</v>
      </c>
    </row>
    <row r="12" spans="1:10">
      <c r="A12" s="65" t="s">
        <v>154</v>
      </c>
      <c r="B12" s="56" t="s">
        <v>166</v>
      </c>
    </row>
    <row r="13" spans="1:10">
      <c r="A13" s="65" t="s">
        <v>156</v>
      </c>
      <c r="B13" s="56" t="s">
        <v>167</v>
      </c>
    </row>
    <row r="14" spans="1:10">
      <c r="A14" s="65" t="s">
        <v>530</v>
      </c>
      <c r="B14" s="56" t="s">
        <v>543</v>
      </c>
    </row>
  </sheetData>
  <phoneticPr fontId="11"/>
  <pageMargins left="0.3888888888888889" right="0.3888888888888889" top="0.62" bottom="0.3888888888888889" header="0.39" footer="0.19444444444444445"/>
  <pageSetup paperSize="9" orientation="landscape" r:id="rId1"/>
  <headerFooter>
    <oddHeader xml:space="preserve">&amp;R&amp;9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15"/>
  <sheetViews>
    <sheetView showGridLines="0" view="pageBreakPreview" zoomScale="90" zoomScaleNormal="100" zoomScaleSheetLayoutView="90" workbookViewId="0">
      <selection activeCell="E7" sqref="E7"/>
    </sheetView>
  </sheetViews>
  <sheetFormatPr defaultColWidth="8.875" defaultRowHeight="11.25"/>
  <cols>
    <col min="1" max="1" width="22.875" style="4" customWidth="1"/>
    <col min="2" max="9" width="12.875" style="4" customWidth="1"/>
    <col min="10" max="16384" width="8.875" style="4"/>
  </cols>
  <sheetData>
    <row r="1" spans="1:9" ht="21">
      <c r="A1" s="6" t="s">
        <v>76</v>
      </c>
    </row>
    <row r="2" spans="1:9" ht="13.5">
      <c r="A2" s="47" t="s">
        <v>139</v>
      </c>
    </row>
    <row r="3" spans="1:9" ht="13.5">
      <c r="A3" s="47" t="s">
        <v>528</v>
      </c>
    </row>
    <row r="4" spans="1:9" ht="13.5">
      <c r="H4" s="3" t="s">
        <v>5</v>
      </c>
    </row>
    <row r="5" spans="1:9" ht="37.5" customHeight="1">
      <c r="A5" s="18" t="s">
        <v>56</v>
      </c>
      <c r="B5" s="8" t="s">
        <v>77</v>
      </c>
      <c r="C5" s="9" t="s">
        <v>78</v>
      </c>
      <c r="D5" s="9" t="s">
        <v>79</v>
      </c>
      <c r="E5" s="9" t="s">
        <v>80</v>
      </c>
      <c r="F5" s="9" t="s">
        <v>81</v>
      </c>
      <c r="G5" s="9" t="s">
        <v>82</v>
      </c>
      <c r="H5" s="8" t="s">
        <v>83</v>
      </c>
      <c r="I5" s="9" t="s">
        <v>84</v>
      </c>
    </row>
    <row r="6" spans="1:9" ht="18" customHeight="1">
      <c r="A6" s="19">
        <f>+'地方債等（返済期間別）の明細'!A6</f>
        <v>3755646353</v>
      </c>
      <c r="B6" s="196">
        <v>3519283109</v>
      </c>
      <c r="C6" s="196">
        <v>179774573</v>
      </c>
      <c r="D6" s="196">
        <v>54500000</v>
      </c>
      <c r="E6" s="196">
        <v>0</v>
      </c>
      <c r="F6" s="196">
        <v>0</v>
      </c>
      <c r="G6" s="196">
        <v>0</v>
      </c>
      <c r="H6" s="22">
        <v>2088671</v>
      </c>
      <c r="I6" s="2"/>
    </row>
    <row r="10" spans="1:9">
      <c r="A10" s="206" t="s">
        <v>531</v>
      </c>
    </row>
    <row r="11" spans="1:9">
      <c r="A11" s="63" t="s">
        <v>150</v>
      </c>
    </row>
    <row r="12" spans="1:9">
      <c r="A12" s="65" t="s">
        <v>151</v>
      </c>
      <c r="B12" s="56" t="s">
        <v>152</v>
      </c>
    </row>
    <row r="13" spans="1:9">
      <c r="A13" s="65" t="s">
        <v>154</v>
      </c>
      <c r="B13" s="56" t="s">
        <v>166</v>
      </c>
    </row>
    <row r="14" spans="1:9">
      <c r="A14" s="65" t="s">
        <v>156</v>
      </c>
      <c r="B14" s="56" t="s">
        <v>167</v>
      </c>
    </row>
    <row r="15" spans="1:9">
      <c r="A15" s="65" t="s">
        <v>530</v>
      </c>
      <c r="B15" s="56" t="s">
        <v>542</v>
      </c>
    </row>
  </sheetData>
  <phoneticPr fontId="11"/>
  <printOptions horizontalCentered="1"/>
  <pageMargins left="0.9055118110236221" right="0.39370078740157483" top="0.98425196850393704" bottom="0.39370078740157483" header="0.19685039370078741" footer="0.19685039370078741"/>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B6"/>
  <sheetViews>
    <sheetView showGridLines="0" view="pageBreakPreview" zoomScaleNormal="100" zoomScaleSheetLayoutView="100" workbookViewId="0">
      <selection activeCell="E7" sqref="E7"/>
    </sheetView>
  </sheetViews>
  <sheetFormatPr defaultColWidth="8.875" defaultRowHeight="11.25"/>
  <cols>
    <col min="1" max="1" width="22.875" style="4" customWidth="1"/>
    <col min="2" max="2" width="112.875" style="4" customWidth="1"/>
    <col min="3" max="16384" width="8.875" style="4"/>
  </cols>
  <sheetData>
    <row r="1" spans="1:2" ht="21">
      <c r="A1" s="6" t="s">
        <v>97</v>
      </c>
    </row>
    <row r="2" spans="1:2" ht="13.5">
      <c r="A2" s="47" t="s">
        <v>139</v>
      </c>
    </row>
    <row r="3" spans="1:2" ht="13.5">
      <c r="A3" s="47" t="s">
        <v>528</v>
      </c>
    </row>
    <row r="4" spans="1:2" ht="13.5">
      <c r="B4" s="3" t="s">
        <v>5</v>
      </c>
    </row>
    <row r="5" spans="1:2" ht="22.5" customHeight="1">
      <c r="A5" s="20" t="s">
        <v>85</v>
      </c>
      <c r="B5" s="8" t="s">
        <v>86</v>
      </c>
    </row>
    <row r="6" spans="1:2" ht="18" customHeight="1">
      <c r="A6" s="21"/>
      <c r="B6" s="5" t="s">
        <v>512</v>
      </c>
    </row>
  </sheetData>
  <phoneticPr fontId="11"/>
  <printOptions horizontalCentered="1"/>
  <pageMargins left="0.9055118110236221" right="0.39370078740157483" top="0.98425196850393704" bottom="0.39370078740157483" header="0.19685039370078741" footer="0.19685039370078741"/>
  <pageSetup paperSize="9" scale="9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J53"/>
  <sheetViews>
    <sheetView workbookViewId="0">
      <selection activeCell="C13" sqref="C13"/>
    </sheetView>
  </sheetViews>
  <sheetFormatPr defaultColWidth="9" defaultRowHeight="13.5"/>
  <cols>
    <col min="1" max="1" width="20" style="100" bestFit="1" customWidth="1"/>
    <col min="2" max="2" width="39.125" style="100" bestFit="1" customWidth="1"/>
    <col min="3" max="3" width="17.875" style="100" customWidth="1"/>
    <col min="4" max="4" width="22.25" style="100" customWidth="1"/>
    <col min="5" max="5" width="24.5" style="100" customWidth="1"/>
    <col min="6" max="6" width="25.375" style="100" customWidth="1"/>
    <col min="7" max="7" width="26.125" style="100" customWidth="1"/>
    <col min="8" max="8" width="27.25" style="100" customWidth="1"/>
    <col min="9" max="9" width="23.125" style="100" customWidth="1"/>
    <col min="10" max="16384" width="9" style="100"/>
  </cols>
  <sheetData>
    <row r="1" spans="1:10">
      <c r="C1" s="100">
        <v>1</v>
      </c>
      <c r="D1" s="100">
        <v>2</v>
      </c>
      <c r="E1" s="100">
        <v>3</v>
      </c>
      <c r="F1" s="100">
        <v>4</v>
      </c>
      <c r="G1" s="100">
        <v>5</v>
      </c>
      <c r="H1" s="100">
        <v>6</v>
      </c>
      <c r="I1" s="100">
        <v>7</v>
      </c>
    </row>
    <row r="2" spans="1:10">
      <c r="A2" s="129" t="s">
        <v>353</v>
      </c>
      <c r="B2" s="130" t="s">
        <v>354</v>
      </c>
      <c r="C2" s="130" t="s">
        <v>125</v>
      </c>
      <c r="D2" s="130" t="s">
        <v>355</v>
      </c>
      <c r="E2" s="130" t="s">
        <v>356</v>
      </c>
      <c r="F2" s="130" t="s">
        <v>357</v>
      </c>
      <c r="G2" s="130" t="s">
        <v>358</v>
      </c>
      <c r="H2" s="130" t="s">
        <v>359</v>
      </c>
      <c r="I2" s="130"/>
    </row>
    <row r="3" spans="1:10">
      <c r="A3" s="255" t="s">
        <v>360</v>
      </c>
      <c r="B3" s="107" t="s">
        <v>361</v>
      </c>
      <c r="C3" s="106">
        <v>332416000</v>
      </c>
      <c r="D3" s="106">
        <v>7167000</v>
      </c>
      <c r="E3" s="106">
        <v>991000</v>
      </c>
      <c r="F3" s="106" t="s">
        <v>1</v>
      </c>
      <c r="G3" s="106" t="s">
        <v>1</v>
      </c>
      <c r="H3" s="106" t="s">
        <v>1</v>
      </c>
      <c r="I3" s="106"/>
    </row>
    <row r="4" spans="1:10">
      <c r="A4" s="256"/>
      <c r="B4" s="107" t="s">
        <v>362</v>
      </c>
      <c r="C4" s="106">
        <v>55028000</v>
      </c>
      <c r="D4" s="106">
        <v>1204000</v>
      </c>
      <c r="E4" s="106">
        <v>176000</v>
      </c>
      <c r="F4" s="106" t="s">
        <v>1</v>
      </c>
      <c r="G4" s="106" t="s">
        <v>1</v>
      </c>
      <c r="H4" s="106" t="s">
        <v>1</v>
      </c>
      <c r="I4" s="106"/>
    </row>
    <row r="5" spans="1:10">
      <c r="A5" s="255" t="s">
        <v>363</v>
      </c>
      <c r="B5" s="107" t="s">
        <v>361</v>
      </c>
      <c r="C5" s="106">
        <v>336834000</v>
      </c>
      <c r="D5" s="106">
        <v>7036000</v>
      </c>
      <c r="E5" s="106">
        <v>1032000</v>
      </c>
      <c r="F5" s="106" t="s">
        <v>1</v>
      </c>
      <c r="G5" s="106" t="s">
        <v>1</v>
      </c>
      <c r="H5" s="106" t="s">
        <v>1</v>
      </c>
      <c r="I5" s="106"/>
    </row>
    <row r="6" spans="1:10" ht="14.25" thickBot="1">
      <c r="A6" s="256"/>
      <c r="B6" s="107" t="s">
        <v>362</v>
      </c>
      <c r="C6" s="106">
        <v>57754000</v>
      </c>
      <c r="D6" s="106">
        <v>1073000</v>
      </c>
      <c r="E6" s="106">
        <v>148000</v>
      </c>
      <c r="F6" s="106" t="s">
        <v>364</v>
      </c>
      <c r="G6" s="106" t="s">
        <v>1</v>
      </c>
      <c r="H6" s="106" t="s">
        <v>1</v>
      </c>
      <c r="I6" s="106"/>
    </row>
    <row r="7" spans="1:10" ht="14.25" thickBot="1">
      <c r="A7" s="255" t="s">
        <v>365</v>
      </c>
      <c r="B7" s="107" t="s">
        <v>361</v>
      </c>
      <c r="C7" s="131">
        <v>332975000</v>
      </c>
      <c r="D7" s="131">
        <v>7584000</v>
      </c>
      <c r="E7" s="132">
        <v>1033000</v>
      </c>
      <c r="F7" s="131" t="s">
        <v>1</v>
      </c>
      <c r="G7" s="131" t="s">
        <v>1</v>
      </c>
      <c r="H7" s="131" t="s">
        <v>1</v>
      </c>
      <c r="I7" s="131"/>
    </row>
    <row r="8" spans="1:10" ht="14.25" thickBot="1">
      <c r="A8" s="256"/>
      <c r="B8" s="107" t="s">
        <v>362</v>
      </c>
      <c r="C8" s="131">
        <v>58913000</v>
      </c>
      <c r="D8" s="131">
        <v>1385000</v>
      </c>
      <c r="E8" s="131">
        <v>208000</v>
      </c>
      <c r="F8" s="131" t="s">
        <v>366</v>
      </c>
      <c r="G8" s="131" t="s">
        <v>364</v>
      </c>
      <c r="H8" s="131" t="s">
        <v>366</v>
      </c>
      <c r="I8" s="131"/>
    </row>
    <row r="9" spans="1:10" ht="14.25" thickBot="1">
      <c r="A9" s="257" t="s">
        <v>436</v>
      </c>
      <c r="B9" s="107" t="s">
        <v>361</v>
      </c>
      <c r="C9" s="131">
        <v>344509000</v>
      </c>
      <c r="D9" s="131">
        <v>6099000</v>
      </c>
      <c r="E9" s="132">
        <v>1517000</v>
      </c>
      <c r="F9" s="131" t="s">
        <v>1</v>
      </c>
      <c r="G9" s="131" t="s">
        <v>1</v>
      </c>
      <c r="H9" s="131" t="s">
        <v>1</v>
      </c>
      <c r="I9" s="131"/>
    </row>
    <row r="10" spans="1:10">
      <c r="A10" s="256"/>
      <c r="B10" s="107" t="s">
        <v>362</v>
      </c>
      <c r="C10" s="131">
        <v>61585000</v>
      </c>
      <c r="D10" s="131">
        <v>1159000</v>
      </c>
      <c r="E10" s="131">
        <v>257000</v>
      </c>
      <c r="F10" s="131" t="s">
        <v>364</v>
      </c>
      <c r="G10" s="131" t="s">
        <v>364</v>
      </c>
      <c r="H10" s="131" t="s">
        <v>364</v>
      </c>
      <c r="I10" s="131"/>
    </row>
    <row r="11" spans="1:10" ht="64.5" customHeight="1">
      <c r="B11" s="133" t="s">
        <v>367</v>
      </c>
    </row>
    <row r="12" spans="1:10">
      <c r="C12" s="119">
        <f>+C9+C10</f>
        <v>406094000</v>
      </c>
      <c r="D12" s="119">
        <f>+D9+D10</f>
        <v>7258000</v>
      </c>
      <c r="E12" s="119">
        <f>+E9+E10</f>
        <v>1774000</v>
      </c>
    </row>
    <row r="13" spans="1:10">
      <c r="B13" s="100">
        <v>1</v>
      </c>
      <c r="C13" s="134" t="s">
        <v>33</v>
      </c>
      <c r="D13" s="135"/>
      <c r="E13" s="135"/>
      <c r="F13" s="135"/>
      <c r="G13" s="135"/>
      <c r="H13" s="135"/>
    </row>
    <row r="14" spans="1:10">
      <c r="C14" s="254" t="s">
        <v>368</v>
      </c>
      <c r="D14" s="254"/>
      <c r="E14" s="254"/>
      <c r="F14" s="254" t="s">
        <v>369</v>
      </c>
      <c r="G14" s="254"/>
      <c r="H14" s="254"/>
    </row>
    <row r="15" spans="1:10">
      <c r="C15" s="136" t="s">
        <v>370</v>
      </c>
      <c r="D15" s="136" t="s">
        <v>371</v>
      </c>
      <c r="E15" s="137">
        <f>ROUND((C$5+C$6)*4/6,-3)</f>
        <v>263059000</v>
      </c>
      <c r="F15" s="136" t="s">
        <v>372</v>
      </c>
      <c r="G15" s="136" t="s">
        <v>373</v>
      </c>
      <c r="H15" s="137">
        <f>+E15</f>
        <v>263059000</v>
      </c>
      <c r="J15" s="119"/>
    </row>
    <row r="16" spans="1:10">
      <c r="C16" s="136" t="s">
        <v>374</v>
      </c>
      <c r="D16" s="136" t="s">
        <v>373</v>
      </c>
      <c r="E16" s="137">
        <f>E15</f>
        <v>263059000</v>
      </c>
      <c r="F16" s="136" t="s">
        <v>375</v>
      </c>
      <c r="G16" s="136" t="s">
        <v>376</v>
      </c>
      <c r="H16" s="137">
        <f>H15</f>
        <v>263059000</v>
      </c>
    </row>
    <row r="17" spans="2:8">
      <c r="C17" s="136" t="s">
        <v>375</v>
      </c>
      <c r="D17" s="136" t="s">
        <v>377</v>
      </c>
      <c r="E17" s="137">
        <f>ROUND((C$7+C$8)*4/6,-3)</f>
        <v>261259000</v>
      </c>
      <c r="F17" s="136" t="s">
        <v>378</v>
      </c>
      <c r="G17" s="136" t="s">
        <v>371</v>
      </c>
      <c r="H17" s="137">
        <f>+E17</f>
        <v>261259000</v>
      </c>
    </row>
    <row r="18" spans="2:8">
      <c r="C18" s="135"/>
      <c r="D18" s="135"/>
      <c r="E18" s="135"/>
      <c r="F18" s="135"/>
      <c r="G18" s="135"/>
      <c r="H18" s="135"/>
    </row>
    <row r="19" spans="2:8">
      <c r="B19" s="100">
        <v>2</v>
      </c>
      <c r="C19" s="134" t="str">
        <f>D2</f>
        <v>国民健康保険特別会計</v>
      </c>
      <c r="D19" s="135"/>
      <c r="E19" s="135"/>
      <c r="F19" s="135"/>
      <c r="G19" s="135"/>
      <c r="H19" s="135"/>
    </row>
    <row r="20" spans="2:8">
      <c r="C20" s="254" t="s">
        <v>368</v>
      </c>
      <c r="D20" s="254"/>
      <c r="E20" s="254"/>
      <c r="F20" s="254" t="s">
        <v>369</v>
      </c>
      <c r="G20" s="254"/>
      <c r="H20" s="254"/>
    </row>
    <row r="21" spans="2:8">
      <c r="C21" s="136" t="s">
        <v>370</v>
      </c>
      <c r="D21" s="136" t="s">
        <v>371</v>
      </c>
      <c r="E21" s="137">
        <f>ROUND((D$5+D$6)*4/6,-3)</f>
        <v>5406000</v>
      </c>
      <c r="F21" s="136" t="s">
        <v>379</v>
      </c>
      <c r="G21" s="136" t="s">
        <v>373</v>
      </c>
      <c r="H21" s="137">
        <f>+E21</f>
        <v>5406000</v>
      </c>
    </row>
    <row r="22" spans="2:8">
      <c r="C22" s="136" t="s">
        <v>372</v>
      </c>
      <c r="D22" s="136" t="s">
        <v>373</v>
      </c>
      <c r="E22" s="137">
        <f>E21</f>
        <v>5406000</v>
      </c>
      <c r="F22" s="136" t="s">
        <v>380</v>
      </c>
      <c r="G22" s="136" t="s">
        <v>376</v>
      </c>
      <c r="H22" s="137">
        <f>H21</f>
        <v>5406000</v>
      </c>
    </row>
    <row r="23" spans="2:8">
      <c r="C23" s="136" t="s">
        <v>381</v>
      </c>
      <c r="D23" s="136" t="s">
        <v>377</v>
      </c>
      <c r="E23" s="137">
        <f>ROUND((D$7+D$8)*4/6,-3)</f>
        <v>5979000</v>
      </c>
      <c r="F23" s="136" t="s">
        <v>378</v>
      </c>
      <c r="G23" s="136" t="s">
        <v>371</v>
      </c>
      <c r="H23" s="137">
        <f>+E23</f>
        <v>5979000</v>
      </c>
    </row>
    <row r="24" spans="2:8">
      <c r="C24" s="135"/>
      <c r="D24" s="135"/>
      <c r="E24" s="135"/>
      <c r="F24" s="135"/>
      <c r="G24" s="135"/>
      <c r="H24" s="135"/>
    </row>
    <row r="25" spans="2:8">
      <c r="B25" s="100">
        <v>3</v>
      </c>
      <c r="C25" s="134" t="str">
        <f>E2</f>
        <v>介護保険特別会計</v>
      </c>
      <c r="D25" s="135"/>
      <c r="E25" s="135"/>
      <c r="F25" s="135"/>
      <c r="G25" s="135"/>
      <c r="H25" s="135"/>
    </row>
    <row r="26" spans="2:8">
      <c r="C26" s="254" t="s">
        <v>368</v>
      </c>
      <c r="D26" s="254"/>
      <c r="E26" s="254"/>
      <c r="F26" s="254" t="s">
        <v>369</v>
      </c>
      <c r="G26" s="254"/>
      <c r="H26" s="254"/>
    </row>
    <row r="27" spans="2:8">
      <c r="C27" s="136" t="s">
        <v>370</v>
      </c>
      <c r="D27" s="136" t="s">
        <v>371</v>
      </c>
      <c r="E27" s="137">
        <f>ROUND((E$5+E$6)*4/6,-3)</f>
        <v>787000</v>
      </c>
      <c r="F27" s="136" t="s">
        <v>372</v>
      </c>
      <c r="G27" s="136" t="s">
        <v>373</v>
      </c>
      <c r="H27" s="137">
        <f>+E27</f>
        <v>787000</v>
      </c>
    </row>
    <row r="28" spans="2:8">
      <c r="C28" s="136" t="s">
        <v>372</v>
      </c>
      <c r="D28" s="136" t="s">
        <v>373</v>
      </c>
      <c r="E28" s="137">
        <f>E27</f>
        <v>787000</v>
      </c>
      <c r="F28" s="136" t="s">
        <v>381</v>
      </c>
      <c r="G28" s="136" t="s">
        <v>376</v>
      </c>
      <c r="H28" s="137">
        <f>H27</f>
        <v>787000</v>
      </c>
    </row>
    <row r="29" spans="2:8">
      <c r="C29" s="136" t="s">
        <v>382</v>
      </c>
      <c r="D29" s="136" t="s">
        <v>377</v>
      </c>
      <c r="E29" s="137">
        <f>ROUND((E$7+E$8)*4/6,-3)</f>
        <v>827000</v>
      </c>
      <c r="F29" s="136" t="s">
        <v>292</v>
      </c>
      <c r="G29" s="136" t="s">
        <v>371</v>
      </c>
      <c r="H29" s="137">
        <f>+E29</f>
        <v>827000</v>
      </c>
    </row>
    <row r="30" spans="2:8">
      <c r="C30" s="135"/>
      <c r="D30" s="135"/>
      <c r="E30" s="135"/>
      <c r="F30" s="135"/>
      <c r="G30" s="135"/>
      <c r="H30" s="135"/>
    </row>
    <row r="31" spans="2:8">
      <c r="B31" s="100">
        <v>4</v>
      </c>
      <c r="C31" s="134" t="str">
        <f>F2</f>
        <v>後期高齢者医療特別会計</v>
      </c>
      <c r="D31" s="135"/>
      <c r="E31" s="135"/>
      <c r="F31" s="135"/>
      <c r="G31" s="135"/>
      <c r="H31" s="135"/>
    </row>
    <row r="32" spans="2:8">
      <c r="C32" s="254" t="s">
        <v>368</v>
      </c>
      <c r="D32" s="254"/>
      <c r="E32" s="254"/>
      <c r="F32" s="254" t="s">
        <v>369</v>
      </c>
      <c r="G32" s="254"/>
      <c r="H32" s="254"/>
    </row>
    <row r="33" spans="2:8">
      <c r="C33" s="136" t="s">
        <v>370</v>
      </c>
      <c r="D33" s="136" t="s">
        <v>371</v>
      </c>
      <c r="E33" s="137" t="e">
        <f>ROUND((F$5+F$6)*4/6,-3)</f>
        <v>#VALUE!</v>
      </c>
      <c r="F33" s="136" t="s">
        <v>372</v>
      </c>
      <c r="G33" s="136" t="s">
        <v>373</v>
      </c>
      <c r="H33" s="137" t="e">
        <f>+E33</f>
        <v>#VALUE!</v>
      </c>
    </row>
    <row r="34" spans="2:8">
      <c r="C34" s="136" t="s">
        <v>372</v>
      </c>
      <c r="D34" s="136" t="s">
        <v>373</v>
      </c>
      <c r="E34" s="137" t="e">
        <f>E33</f>
        <v>#VALUE!</v>
      </c>
      <c r="F34" s="136" t="s">
        <v>381</v>
      </c>
      <c r="G34" s="136" t="s">
        <v>376</v>
      </c>
      <c r="H34" s="137" t="e">
        <f>H33</f>
        <v>#VALUE!</v>
      </c>
    </row>
    <row r="35" spans="2:8">
      <c r="C35" s="136" t="s">
        <v>381</v>
      </c>
      <c r="D35" s="136" t="s">
        <v>377</v>
      </c>
      <c r="E35" s="137" t="e">
        <f>ROUND((F$7+F$8)*4/6,-3)</f>
        <v>#VALUE!</v>
      </c>
      <c r="F35" s="136" t="s">
        <v>370</v>
      </c>
      <c r="G35" s="136" t="s">
        <v>371</v>
      </c>
      <c r="H35" s="137" t="e">
        <f>+E35</f>
        <v>#VALUE!</v>
      </c>
    </row>
    <row r="36" spans="2:8">
      <c r="C36" s="135"/>
      <c r="D36" s="135"/>
      <c r="E36" s="135"/>
      <c r="F36" s="135"/>
      <c r="G36" s="135"/>
      <c r="H36" s="135"/>
    </row>
    <row r="37" spans="2:8">
      <c r="B37" s="100">
        <v>5</v>
      </c>
      <c r="C37" s="134" t="str">
        <f>G2</f>
        <v>観光宿泊施設特別会計</v>
      </c>
      <c r="D37" s="135"/>
      <c r="E37" s="135"/>
      <c r="F37" s="135"/>
      <c r="G37" s="135"/>
      <c r="H37" s="135"/>
    </row>
    <row r="38" spans="2:8">
      <c r="C38" s="254" t="s">
        <v>368</v>
      </c>
      <c r="D38" s="254"/>
      <c r="E38" s="254"/>
      <c r="F38" s="254" t="s">
        <v>369</v>
      </c>
      <c r="G38" s="254"/>
      <c r="H38" s="254"/>
    </row>
    <row r="39" spans="2:8">
      <c r="C39" s="136" t="s">
        <v>383</v>
      </c>
      <c r="D39" s="136" t="s">
        <v>371</v>
      </c>
      <c r="E39" s="137" t="e">
        <f>ROUND((G$5+G$6)*4/6,-3)</f>
        <v>#VALUE!</v>
      </c>
      <c r="F39" s="136" t="s">
        <v>384</v>
      </c>
      <c r="G39" s="136" t="s">
        <v>373</v>
      </c>
      <c r="H39" s="137" t="e">
        <f>+E39</f>
        <v>#VALUE!</v>
      </c>
    </row>
    <row r="40" spans="2:8">
      <c r="C40" s="136" t="s">
        <v>372</v>
      </c>
      <c r="D40" s="136" t="s">
        <v>373</v>
      </c>
      <c r="E40" s="137" t="e">
        <f>E39</f>
        <v>#VALUE!</v>
      </c>
      <c r="F40" s="136" t="s">
        <v>385</v>
      </c>
      <c r="G40" s="136" t="s">
        <v>376</v>
      </c>
      <c r="H40" s="137" t="e">
        <f>H39</f>
        <v>#VALUE!</v>
      </c>
    </row>
    <row r="41" spans="2:8">
      <c r="C41" s="136" t="s">
        <v>386</v>
      </c>
      <c r="D41" s="136" t="s">
        <v>377</v>
      </c>
      <c r="E41" s="137" t="e">
        <f>ROUND((G$7+G$8)*4/6,-3)</f>
        <v>#VALUE!</v>
      </c>
      <c r="F41" s="136" t="s">
        <v>378</v>
      </c>
      <c r="G41" s="136" t="s">
        <v>371</v>
      </c>
      <c r="H41" s="137" t="e">
        <f>+E41</f>
        <v>#VALUE!</v>
      </c>
    </row>
    <row r="42" spans="2:8">
      <c r="C42" s="135"/>
      <c r="D42" s="135"/>
      <c r="E42" s="135"/>
      <c r="F42" s="135"/>
      <c r="G42" s="135"/>
      <c r="H42" s="135"/>
    </row>
    <row r="43" spans="2:8">
      <c r="B43" s="100">
        <v>6</v>
      </c>
      <c r="C43" s="138" t="str">
        <f>H2</f>
        <v>産業団地造成事業特別会計</v>
      </c>
      <c r="D43" s="135"/>
      <c r="E43" s="135"/>
      <c r="F43" s="135"/>
      <c r="G43" s="135"/>
      <c r="H43" s="135"/>
    </row>
    <row r="44" spans="2:8">
      <c r="C44" s="254" t="s">
        <v>368</v>
      </c>
      <c r="D44" s="254"/>
      <c r="E44" s="254"/>
      <c r="F44" s="254" t="s">
        <v>369</v>
      </c>
      <c r="G44" s="254"/>
      <c r="H44" s="254"/>
    </row>
    <row r="45" spans="2:8">
      <c r="C45" s="136" t="s">
        <v>387</v>
      </c>
      <c r="D45" s="136" t="s">
        <v>371</v>
      </c>
      <c r="E45" s="137" t="e">
        <f>ROUND((G$5+G$6)*4/6,-3)</f>
        <v>#VALUE!</v>
      </c>
      <c r="F45" s="136" t="s">
        <v>372</v>
      </c>
      <c r="G45" s="136" t="s">
        <v>373</v>
      </c>
      <c r="H45" s="137" t="e">
        <f>+E45</f>
        <v>#VALUE!</v>
      </c>
    </row>
    <row r="46" spans="2:8">
      <c r="C46" s="136" t="s">
        <v>388</v>
      </c>
      <c r="D46" s="136" t="s">
        <v>373</v>
      </c>
      <c r="E46" s="137" t="e">
        <f>E45</f>
        <v>#VALUE!</v>
      </c>
      <c r="F46" s="136" t="s">
        <v>382</v>
      </c>
      <c r="G46" s="136" t="s">
        <v>376</v>
      </c>
      <c r="H46" s="137" t="e">
        <f>H45</f>
        <v>#VALUE!</v>
      </c>
    </row>
    <row r="47" spans="2:8">
      <c r="C47" s="136" t="s">
        <v>375</v>
      </c>
      <c r="D47" s="136" t="s">
        <v>377</v>
      </c>
      <c r="E47" s="137" t="e">
        <f>ROUND((G$7+G$8)*4/6,-3)</f>
        <v>#VALUE!</v>
      </c>
      <c r="F47" s="136" t="s">
        <v>389</v>
      </c>
      <c r="G47" s="136" t="s">
        <v>371</v>
      </c>
      <c r="H47" s="137" t="e">
        <f>+E47</f>
        <v>#VALUE!</v>
      </c>
    </row>
    <row r="48" spans="2:8">
      <c r="C48" s="135"/>
      <c r="D48" s="135"/>
      <c r="E48" s="135"/>
      <c r="F48" s="135"/>
      <c r="G48" s="135"/>
      <c r="H48" s="135"/>
    </row>
    <row r="49" spans="2:8">
      <c r="B49" s="100">
        <v>7</v>
      </c>
      <c r="C49" s="134">
        <f>I2</f>
        <v>0</v>
      </c>
      <c r="D49" s="135"/>
      <c r="E49" s="135"/>
      <c r="F49" s="135"/>
      <c r="G49" s="135"/>
      <c r="H49" s="135"/>
    </row>
    <row r="50" spans="2:8">
      <c r="C50" s="254" t="s">
        <v>368</v>
      </c>
      <c r="D50" s="254"/>
      <c r="E50" s="254"/>
      <c r="F50" s="254" t="s">
        <v>369</v>
      </c>
      <c r="G50" s="254"/>
      <c r="H50" s="254"/>
    </row>
    <row r="51" spans="2:8">
      <c r="C51" s="136" t="s">
        <v>390</v>
      </c>
      <c r="D51" s="136" t="s">
        <v>371</v>
      </c>
      <c r="E51" s="137" t="e">
        <f>ROUND((G$5+G$6)*4/6,-3)</f>
        <v>#VALUE!</v>
      </c>
      <c r="F51" s="136" t="s">
        <v>384</v>
      </c>
      <c r="G51" s="136" t="s">
        <v>373</v>
      </c>
      <c r="H51" s="137" t="e">
        <f>+E51</f>
        <v>#VALUE!</v>
      </c>
    </row>
    <row r="52" spans="2:8">
      <c r="C52" s="136" t="s">
        <v>388</v>
      </c>
      <c r="D52" s="136" t="s">
        <v>373</v>
      </c>
      <c r="E52" s="137" t="e">
        <f>E51</f>
        <v>#VALUE!</v>
      </c>
      <c r="F52" s="136" t="s">
        <v>381</v>
      </c>
      <c r="G52" s="136" t="s">
        <v>376</v>
      </c>
      <c r="H52" s="137" t="e">
        <f>H51</f>
        <v>#VALUE!</v>
      </c>
    </row>
    <row r="53" spans="2:8">
      <c r="C53" s="136" t="s">
        <v>385</v>
      </c>
      <c r="D53" s="136" t="s">
        <v>377</v>
      </c>
      <c r="E53" s="137" t="e">
        <f>ROUND((G$7+G$8)*4/6,-3)</f>
        <v>#VALUE!</v>
      </c>
      <c r="F53" s="136" t="s">
        <v>292</v>
      </c>
      <c r="G53" s="136" t="s">
        <v>371</v>
      </c>
      <c r="H53" s="137" t="e">
        <f>+E53</f>
        <v>#VALUE!</v>
      </c>
    </row>
  </sheetData>
  <mergeCells count="18">
    <mergeCell ref="C44:E44"/>
    <mergeCell ref="F44:H44"/>
    <mergeCell ref="C50:E50"/>
    <mergeCell ref="F50:H50"/>
    <mergeCell ref="C26:E26"/>
    <mergeCell ref="F26:H26"/>
    <mergeCell ref="C32:E32"/>
    <mergeCell ref="F32:H32"/>
    <mergeCell ref="C38:E38"/>
    <mergeCell ref="F38:H38"/>
    <mergeCell ref="C20:E20"/>
    <mergeCell ref="F20:H20"/>
    <mergeCell ref="A3:A4"/>
    <mergeCell ref="A5:A6"/>
    <mergeCell ref="A7:A8"/>
    <mergeCell ref="C14:E14"/>
    <mergeCell ref="F14:H14"/>
    <mergeCell ref="A9:A10"/>
  </mergeCells>
  <phoneticPr fontId="11"/>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2:M36"/>
  <sheetViews>
    <sheetView workbookViewId="0">
      <selection activeCell="G5" sqref="G5"/>
    </sheetView>
  </sheetViews>
  <sheetFormatPr defaultColWidth="9" defaultRowHeight="13.5"/>
  <cols>
    <col min="1" max="1" width="5.5" style="101" customWidth="1"/>
    <col min="2" max="2" width="28.75" style="101" customWidth="1"/>
    <col min="3" max="3" width="15.5" style="101" customWidth="1"/>
    <col min="4" max="4" width="18.5" style="101" customWidth="1"/>
    <col min="5" max="6" width="18.75" style="101" customWidth="1"/>
    <col min="7" max="7" width="12.625" style="101" bestFit="1" customWidth="1"/>
    <col min="8" max="8" width="9" style="101"/>
    <col min="9" max="9" width="21.375" style="101" bestFit="1" customWidth="1"/>
    <col min="10" max="10" width="9.5" style="101" bestFit="1" customWidth="1"/>
    <col min="11" max="11" width="9" style="101"/>
    <col min="12" max="12" width="21.375" style="101" bestFit="1" customWidth="1"/>
    <col min="13" max="16384" width="9" style="101"/>
  </cols>
  <sheetData>
    <row r="2" spans="1:13" ht="22.5">
      <c r="B2" s="139" t="s">
        <v>391</v>
      </c>
    </row>
    <row r="3" spans="1:13">
      <c r="B3" s="174" t="s">
        <v>392</v>
      </c>
      <c r="C3" s="101" t="s">
        <v>499</v>
      </c>
      <c r="G3" s="101">
        <v>1</v>
      </c>
      <c r="H3" s="130" t="s">
        <v>33</v>
      </c>
    </row>
    <row r="4" spans="1:13">
      <c r="B4" s="140" t="s">
        <v>354</v>
      </c>
      <c r="C4" s="141" t="s">
        <v>393</v>
      </c>
      <c r="D4" s="141" t="s">
        <v>394</v>
      </c>
      <c r="E4" s="141" t="s">
        <v>395</v>
      </c>
      <c r="F4" s="141" t="s">
        <v>437</v>
      </c>
      <c r="H4" s="238" t="s">
        <v>368</v>
      </c>
      <c r="I4" s="238"/>
      <c r="J4" s="238"/>
      <c r="K4" s="238" t="s">
        <v>369</v>
      </c>
      <c r="L4" s="238"/>
      <c r="M4" s="238"/>
    </row>
    <row r="5" spans="1:13">
      <c r="A5" s="101">
        <v>1</v>
      </c>
      <c r="B5" s="142" t="s">
        <v>396</v>
      </c>
      <c r="C5" s="131"/>
      <c r="D5" s="131">
        <v>4740833090</v>
      </c>
      <c r="E5" s="131">
        <v>4549188081</v>
      </c>
      <c r="F5" s="131">
        <v>4237552107</v>
      </c>
      <c r="G5" s="101">
        <f>+F5-E5</f>
        <v>-311635974</v>
      </c>
      <c r="H5" s="104" t="s">
        <v>370</v>
      </c>
      <c r="I5" s="104" t="s">
        <v>397</v>
      </c>
      <c r="J5" s="117">
        <f>+D5</f>
        <v>4740833090</v>
      </c>
      <c r="K5" s="104" t="s">
        <v>398</v>
      </c>
      <c r="L5" s="104" t="s">
        <v>399</v>
      </c>
      <c r="M5" s="117">
        <f>+J5</f>
        <v>4740833090</v>
      </c>
    </row>
    <row r="6" spans="1:13">
      <c r="A6" s="101">
        <v>2</v>
      </c>
      <c r="B6" s="142" t="s">
        <v>355</v>
      </c>
      <c r="C6" s="131"/>
      <c r="D6" s="131">
        <v>120855734</v>
      </c>
      <c r="E6" s="131">
        <v>96532047</v>
      </c>
      <c r="F6" s="131">
        <v>86538463</v>
      </c>
      <c r="H6" s="104" t="s">
        <v>381</v>
      </c>
      <c r="I6" s="104" t="s">
        <v>400</v>
      </c>
      <c r="J6" s="117">
        <f>+E5</f>
        <v>4549188081</v>
      </c>
      <c r="K6" s="104" t="s">
        <v>401</v>
      </c>
      <c r="L6" s="104" t="s">
        <v>397</v>
      </c>
      <c r="M6" s="117">
        <f>+J6</f>
        <v>4549188081</v>
      </c>
    </row>
    <row r="7" spans="1:13">
      <c r="A7" s="101">
        <v>3</v>
      </c>
      <c r="B7" s="142" t="s">
        <v>402</v>
      </c>
      <c r="C7" s="131"/>
      <c r="D7" s="131">
        <v>81713787</v>
      </c>
      <c r="E7" s="131">
        <v>119769942</v>
      </c>
      <c r="F7" s="131">
        <v>109650311</v>
      </c>
    </row>
    <row r="8" spans="1:13">
      <c r="A8" s="101">
        <v>4</v>
      </c>
      <c r="B8" s="142" t="s">
        <v>357</v>
      </c>
      <c r="C8" s="131"/>
      <c r="D8" s="131" t="s">
        <v>1</v>
      </c>
      <c r="E8" s="131" t="s">
        <v>1</v>
      </c>
      <c r="F8" s="131" t="s">
        <v>500</v>
      </c>
      <c r="G8" s="101">
        <v>2</v>
      </c>
      <c r="H8" s="143" t="str">
        <f>B6</f>
        <v>国民健康保険特別会計</v>
      </c>
    </row>
    <row r="9" spans="1:13">
      <c r="A9" s="101">
        <v>5</v>
      </c>
      <c r="B9" s="142" t="s">
        <v>358</v>
      </c>
      <c r="C9" s="131"/>
      <c r="D9" s="131" t="s">
        <v>1</v>
      </c>
      <c r="E9" s="131" t="s">
        <v>1</v>
      </c>
      <c r="F9" s="131" t="s">
        <v>500</v>
      </c>
      <c r="H9" s="238" t="s">
        <v>368</v>
      </c>
      <c r="I9" s="238"/>
      <c r="J9" s="238"/>
      <c r="K9" s="238" t="s">
        <v>369</v>
      </c>
      <c r="L9" s="238"/>
      <c r="M9" s="238"/>
    </row>
    <row r="10" spans="1:13">
      <c r="A10" s="101">
        <v>6</v>
      </c>
      <c r="B10" s="142" t="s">
        <v>359</v>
      </c>
      <c r="C10" s="131"/>
      <c r="D10" s="131" t="s">
        <v>1</v>
      </c>
      <c r="E10" s="131" t="s">
        <v>1</v>
      </c>
      <c r="F10" s="131" t="s">
        <v>500</v>
      </c>
      <c r="H10" s="104" t="s">
        <v>370</v>
      </c>
      <c r="I10" s="104" t="s">
        <v>397</v>
      </c>
      <c r="J10" s="117">
        <f>+D6</f>
        <v>120855734</v>
      </c>
      <c r="K10" s="104" t="s">
        <v>403</v>
      </c>
      <c r="L10" s="104" t="s">
        <v>404</v>
      </c>
      <c r="M10" s="117">
        <f>+J10</f>
        <v>120855734</v>
      </c>
    </row>
    <row r="11" spans="1:13">
      <c r="A11" s="101">
        <v>7</v>
      </c>
      <c r="B11" s="144" t="s">
        <v>405</v>
      </c>
      <c r="C11" s="131"/>
      <c r="D11" s="131">
        <v>126646061</v>
      </c>
      <c r="E11" s="131">
        <v>126674029</v>
      </c>
      <c r="F11" s="131">
        <v>146490522</v>
      </c>
      <c r="H11" s="104" t="s">
        <v>380</v>
      </c>
      <c r="I11" s="104" t="s">
        <v>406</v>
      </c>
      <c r="J11" s="117">
        <f>+E6</f>
        <v>96532047</v>
      </c>
      <c r="K11" s="104" t="s">
        <v>378</v>
      </c>
      <c r="L11" s="104" t="s">
        <v>407</v>
      </c>
      <c r="M11" s="117">
        <f>+J11</f>
        <v>96532047</v>
      </c>
    </row>
    <row r="12" spans="1:13">
      <c r="B12" s="144" t="s">
        <v>408</v>
      </c>
      <c r="C12" s="131"/>
      <c r="D12" s="131">
        <v>130279625</v>
      </c>
      <c r="E12" s="131">
        <v>58323202</v>
      </c>
      <c r="F12" s="131">
        <v>60738571</v>
      </c>
    </row>
    <row r="13" spans="1:13">
      <c r="B13" s="145" t="s">
        <v>275</v>
      </c>
      <c r="C13" s="145"/>
      <c r="D13" s="145">
        <f>D5+D11+D12</f>
        <v>4997758776</v>
      </c>
      <c r="E13" s="145">
        <f>E5+E11+E12</f>
        <v>4734185312</v>
      </c>
      <c r="F13" s="145">
        <f>F5+F11+F12</f>
        <v>4444781200</v>
      </c>
      <c r="G13" s="101">
        <v>3</v>
      </c>
      <c r="H13" s="143" t="str">
        <f>B7</f>
        <v>介護保険特別会計</v>
      </c>
    </row>
    <row r="14" spans="1:13">
      <c r="B14" s="146" t="s">
        <v>409</v>
      </c>
      <c r="C14" s="145"/>
      <c r="D14" s="145"/>
      <c r="E14" s="145"/>
      <c r="F14" s="145"/>
      <c r="H14" s="238" t="s">
        <v>368</v>
      </c>
      <c r="I14" s="238"/>
      <c r="J14" s="238"/>
      <c r="K14" s="238" t="s">
        <v>369</v>
      </c>
      <c r="L14" s="238"/>
      <c r="M14" s="238"/>
    </row>
    <row r="15" spans="1:13">
      <c r="H15" s="104" t="s">
        <v>378</v>
      </c>
      <c r="I15" s="104" t="s">
        <v>407</v>
      </c>
      <c r="J15" s="117">
        <f>+D7</f>
        <v>81713787</v>
      </c>
      <c r="K15" s="104" t="s">
        <v>380</v>
      </c>
      <c r="L15" s="104" t="s">
        <v>399</v>
      </c>
      <c r="M15" s="117">
        <f>+J15</f>
        <v>81713787</v>
      </c>
    </row>
    <row r="16" spans="1:13">
      <c r="B16" s="101" t="s">
        <v>410</v>
      </c>
      <c r="H16" s="104" t="s">
        <v>381</v>
      </c>
      <c r="I16" s="104" t="s">
        <v>406</v>
      </c>
      <c r="J16" s="117">
        <f>+E7</f>
        <v>119769942</v>
      </c>
      <c r="K16" s="104" t="s">
        <v>378</v>
      </c>
      <c r="L16" s="104" t="s">
        <v>411</v>
      </c>
      <c r="M16" s="117">
        <f>+J16</f>
        <v>119769942</v>
      </c>
    </row>
    <row r="17" spans="2:13">
      <c r="B17" s="101" t="s">
        <v>412</v>
      </c>
    </row>
    <row r="18" spans="2:13">
      <c r="G18" s="101">
        <v>4</v>
      </c>
      <c r="H18" s="143" t="str">
        <f>B8</f>
        <v>後期高齢者医療特別会計</v>
      </c>
    </row>
    <row r="19" spans="2:13">
      <c r="E19" s="101">
        <f>+E5+E11+E12</f>
        <v>4734185312</v>
      </c>
      <c r="F19" s="101">
        <f>+F5+F11+F12</f>
        <v>4444781200</v>
      </c>
      <c r="H19" s="238" t="s">
        <v>368</v>
      </c>
      <c r="I19" s="238"/>
      <c r="J19" s="238"/>
      <c r="K19" s="238" t="s">
        <v>369</v>
      </c>
      <c r="L19" s="238"/>
      <c r="M19" s="238"/>
    </row>
    <row r="20" spans="2:13">
      <c r="H20" s="104" t="s">
        <v>370</v>
      </c>
      <c r="I20" s="104" t="s">
        <v>413</v>
      </c>
      <c r="J20" s="117" t="str">
        <f>+D8</f>
        <v>-</v>
      </c>
      <c r="K20" s="104" t="s">
        <v>380</v>
      </c>
      <c r="L20" s="104" t="s">
        <v>414</v>
      </c>
      <c r="M20" s="117" t="str">
        <f>+J20</f>
        <v>-</v>
      </c>
    </row>
    <row r="21" spans="2:13">
      <c r="H21" s="104" t="s">
        <v>381</v>
      </c>
      <c r="I21" s="104" t="s">
        <v>399</v>
      </c>
      <c r="J21" s="117" t="str">
        <f>+E8</f>
        <v>-</v>
      </c>
      <c r="K21" s="104" t="s">
        <v>292</v>
      </c>
      <c r="L21" s="104" t="s">
        <v>397</v>
      </c>
      <c r="M21" s="117" t="str">
        <f>+J21</f>
        <v>-</v>
      </c>
    </row>
    <row r="23" spans="2:13">
      <c r="G23" s="101">
        <v>5</v>
      </c>
      <c r="H23" s="143" t="str">
        <f>B9</f>
        <v>観光宿泊施設特別会計</v>
      </c>
    </row>
    <row r="24" spans="2:13">
      <c r="H24" s="238" t="s">
        <v>368</v>
      </c>
      <c r="I24" s="238"/>
      <c r="J24" s="238"/>
      <c r="K24" s="238" t="s">
        <v>369</v>
      </c>
      <c r="L24" s="238"/>
      <c r="M24" s="238"/>
    </row>
    <row r="25" spans="2:13">
      <c r="H25" s="104" t="s">
        <v>378</v>
      </c>
      <c r="I25" s="104" t="s">
        <v>397</v>
      </c>
      <c r="J25" s="117" t="str">
        <f>+D9</f>
        <v>-</v>
      </c>
      <c r="K25" s="104" t="s">
        <v>385</v>
      </c>
      <c r="L25" s="104" t="s">
        <v>415</v>
      </c>
      <c r="M25" s="117" t="str">
        <f>+J25</f>
        <v>-</v>
      </c>
    </row>
    <row r="26" spans="2:13">
      <c r="H26" s="104" t="s">
        <v>380</v>
      </c>
      <c r="I26" s="104" t="s">
        <v>416</v>
      </c>
      <c r="J26" s="117" t="str">
        <f>+E9</f>
        <v>-</v>
      </c>
      <c r="K26" s="104" t="s">
        <v>292</v>
      </c>
      <c r="L26" s="104" t="s">
        <v>397</v>
      </c>
      <c r="M26" s="117" t="str">
        <f>+J26</f>
        <v>-</v>
      </c>
    </row>
    <row r="28" spans="2:13">
      <c r="G28" s="101">
        <v>6</v>
      </c>
      <c r="H28" s="143" t="str">
        <f>B10</f>
        <v>産業団地造成事業特別会計</v>
      </c>
    </row>
    <row r="29" spans="2:13">
      <c r="H29" s="238" t="s">
        <v>368</v>
      </c>
      <c r="I29" s="238"/>
      <c r="J29" s="238"/>
      <c r="K29" s="238" t="s">
        <v>369</v>
      </c>
      <c r="L29" s="238"/>
      <c r="M29" s="238"/>
    </row>
    <row r="30" spans="2:13">
      <c r="H30" s="104" t="s">
        <v>370</v>
      </c>
      <c r="I30" s="104" t="s">
        <v>397</v>
      </c>
      <c r="J30" s="117" t="str">
        <f>+D10</f>
        <v>-</v>
      </c>
      <c r="K30" s="104" t="s">
        <v>380</v>
      </c>
      <c r="L30" s="104" t="s">
        <v>414</v>
      </c>
      <c r="M30" s="117" t="str">
        <f>+J30</f>
        <v>-</v>
      </c>
    </row>
    <row r="31" spans="2:13">
      <c r="H31" s="104" t="s">
        <v>381</v>
      </c>
      <c r="I31" s="104" t="s">
        <v>414</v>
      </c>
      <c r="J31" s="117" t="str">
        <f>+E10</f>
        <v>-</v>
      </c>
      <c r="K31" s="104" t="s">
        <v>370</v>
      </c>
      <c r="L31" s="104" t="s">
        <v>397</v>
      </c>
      <c r="M31" s="117" t="str">
        <f>+J31</f>
        <v>-</v>
      </c>
    </row>
    <row r="33" spans="7:13">
      <c r="G33" s="101">
        <v>7</v>
      </c>
      <c r="H33" s="143" t="str">
        <f>B11</f>
        <v>水道事業会計</v>
      </c>
    </row>
    <row r="34" spans="7:13">
      <c r="H34" s="238" t="s">
        <v>368</v>
      </c>
      <c r="I34" s="238"/>
      <c r="J34" s="238"/>
      <c r="K34" s="238" t="s">
        <v>369</v>
      </c>
      <c r="L34" s="238"/>
      <c r="M34" s="238"/>
    </row>
    <row r="35" spans="7:13">
      <c r="H35" s="104" t="s">
        <v>378</v>
      </c>
      <c r="I35" s="104" t="s">
        <v>417</v>
      </c>
      <c r="J35" s="117">
        <f>+D11</f>
        <v>126646061</v>
      </c>
      <c r="K35" s="104" t="s">
        <v>381</v>
      </c>
      <c r="L35" s="104" t="s">
        <v>399</v>
      </c>
      <c r="M35" s="117">
        <f>+J35</f>
        <v>126646061</v>
      </c>
    </row>
    <row r="36" spans="7:13">
      <c r="H36" s="104" t="s">
        <v>381</v>
      </c>
      <c r="I36" s="104" t="s">
        <v>416</v>
      </c>
      <c r="J36" s="117">
        <f>+E11</f>
        <v>126674029</v>
      </c>
      <c r="K36" s="104" t="s">
        <v>418</v>
      </c>
      <c r="L36" s="104" t="s">
        <v>397</v>
      </c>
      <c r="M36" s="117">
        <f>+J36</f>
        <v>126674029</v>
      </c>
    </row>
  </sheetData>
  <mergeCells count="14">
    <mergeCell ref="H34:J34"/>
    <mergeCell ref="K34:M34"/>
    <mergeCell ref="H19:J19"/>
    <mergeCell ref="K19:M19"/>
    <mergeCell ref="H24:J24"/>
    <mergeCell ref="K24:M24"/>
    <mergeCell ref="H29:J29"/>
    <mergeCell ref="K29:M29"/>
    <mergeCell ref="H4:J4"/>
    <mergeCell ref="K4:M4"/>
    <mergeCell ref="H9:J9"/>
    <mergeCell ref="K9:M9"/>
    <mergeCell ref="H14:J14"/>
    <mergeCell ref="K14:M14"/>
  </mergeCells>
  <phoneticPr fontId="11"/>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22"/>
  <sheetViews>
    <sheetView showGridLines="0" view="pageBreakPreview" zoomScale="80" zoomScaleNormal="100" zoomScaleSheetLayoutView="80" workbookViewId="0">
      <selection activeCell="E7" sqref="E7"/>
    </sheetView>
  </sheetViews>
  <sheetFormatPr defaultColWidth="8.875" defaultRowHeight="11.25"/>
  <cols>
    <col min="1" max="1" width="18.875" style="4" customWidth="1"/>
    <col min="2" max="6" width="20.875" style="4" customWidth="1"/>
    <col min="7" max="7" width="8.875" style="4"/>
    <col min="8" max="8" width="11.25" style="4" bestFit="1" customWidth="1"/>
    <col min="9" max="9" width="10.375" style="4" bestFit="1" customWidth="1"/>
    <col min="10" max="16384" width="8.875" style="4"/>
  </cols>
  <sheetData>
    <row r="1" spans="1:6" ht="21">
      <c r="A1" s="6" t="s">
        <v>87</v>
      </c>
    </row>
    <row r="2" spans="1:6" ht="13.5">
      <c r="A2" s="47" t="s">
        <v>139</v>
      </c>
    </row>
    <row r="3" spans="1:6" ht="13.5">
      <c r="A3" s="47" t="s">
        <v>528</v>
      </c>
    </row>
    <row r="4" spans="1:6" ht="13.5">
      <c r="F4" s="3" t="s">
        <v>35</v>
      </c>
    </row>
    <row r="5" spans="1:6" ht="22.5" customHeight="1">
      <c r="A5" s="230" t="s">
        <v>0</v>
      </c>
      <c r="B5" s="230" t="s">
        <v>88</v>
      </c>
      <c r="C5" s="230" t="s">
        <v>89</v>
      </c>
      <c r="D5" s="230" t="s">
        <v>90</v>
      </c>
      <c r="E5" s="230"/>
      <c r="F5" s="230" t="s">
        <v>91</v>
      </c>
    </row>
    <row r="6" spans="1:6" ht="22.5" customHeight="1">
      <c r="A6" s="230"/>
      <c r="B6" s="230"/>
      <c r="C6" s="230"/>
      <c r="D6" s="8" t="s">
        <v>92</v>
      </c>
      <c r="E6" s="8" t="s">
        <v>3</v>
      </c>
      <c r="F6" s="230"/>
    </row>
    <row r="7" spans="1:6" ht="18" customHeight="1">
      <c r="A7" s="5" t="s">
        <v>527</v>
      </c>
      <c r="B7" s="22">
        <v>460000</v>
      </c>
      <c r="C7" s="22"/>
      <c r="D7" s="22"/>
      <c r="E7" s="22">
        <v>40000</v>
      </c>
      <c r="F7" s="22">
        <f>B7+C7-D7-E7</f>
        <v>420000</v>
      </c>
    </row>
    <row r="8" spans="1:6" ht="18" customHeight="1">
      <c r="A8" s="5" t="s">
        <v>526</v>
      </c>
      <c r="B8" s="22"/>
      <c r="C8" s="22"/>
      <c r="D8" s="22"/>
      <c r="E8" s="22"/>
      <c r="F8" s="22">
        <f t="shared" ref="F8:F10" si="0">B8+C8-D8-E8</f>
        <v>0</v>
      </c>
    </row>
    <row r="9" spans="1:6" ht="18" customHeight="1">
      <c r="A9" s="5" t="s">
        <v>93</v>
      </c>
      <c r="B9" s="22">
        <v>35094000</v>
      </c>
      <c r="C9" s="22">
        <v>641000</v>
      </c>
      <c r="D9" s="22"/>
      <c r="E9" s="22"/>
      <c r="F9" s="22">
        <f t="shared" si="0"/>
        <v>35735000</v>
      </c>
    </row>
    <row r="10" spans="1:6" ht="18" customHeight="1">
      <c r="A10" s="5" t="s">
        <v>94</v>
      </c>
      <c r="B10" s="22">
        <v>182774000</v>
      </c>
      <c r="C10" s="22">
        <v>350756000</v>
      </c>
      <c r="D10" s="22"/>
      <c r="E10" s="22"/>
      <c r="F10" s="22">
        <f t="shared" si="0"/>
        <v>533530000</v>
      </c>
    </row>
    <row r="11" spans="1:6" ht="18" customHeight="1">
      <c r="A11" s="5"/>
      <c r="B11" s="22"/>
      <c r="C11" s="22"/>
      <c r="D11" s="22"/>
      <c r="E11" s="22"/>
      <c r="F11" s="22"/>
    </row>
    <row r="12" spans="1:6" ht="18" customHeight="1">
      <c r="A12" s="5"/>
      <c r="B12" s="22"/>
      <c r="C12" s="22"/>
      <c r="D12" s="22"/>
      <c r="E12" s="22"/>
      <c r="F12" s="22"/>
    </row>
    <row r="13" spans="1:6" ht="18" customHeight="1">
      <c r="A13" s="10" t="s">
        <v>2</v>
      </c>
      <c r="B13" s="22">
        <f>SUM(B7:B12)</f>
        <v>218328000</v>
      </c>
      <c r="C13" s="22">
        <f>SUM(C7:C12)</f>
        <v>351397000</v>
      </c>
      <c r="D13" s="22">
        <f>SUM(D7:D12)</f>
        <v>0</v>
      </c>
      <c r="E13" s="22">
        <f>SUM(E7:E12)</f>
        <v>40000</v>
      </c>
      <c r="F13" s="22">
        <f>SUM(F7:F12)</f>
        <v>569685000</v>
      </c>
    </row>
    <row r="17" spans="1:2">
      <c r="A17" s="206" t="s">
        <v>531</v>
      </c>
    </row>
    <row r="18" spans="1:2">
      <c r="A18" s="63" t="s">
        <v>150</v>
      </c>
    </row>
    <row r="19" spans="1:2">
      <c r="A19" s="65" t="s">
        <v>151</v>
      </c>
      <c r="B19" s="56" t="s">
        <v>152</v>
      </c>
    </row>
    <row r="20" spans="1:2">
      <c r="A20" s="65" t="s">
        <v>154</v>
      </c>
      <c r="B20" s="56" t="s">
        <v>544</v>
      </c>
    </row>
    <row r="21" spans="1:2">
      <c r="A21" s="65" t="s">
        <v>156</v>
      </c>
      <c r="B21" s="56" t="s">
        <v>167</v>
      </c>
    </row>
    <row r="22" spans="1:2">
      <c r="A22" s="65" t="s">
        <v>530</v>
      </c>
      <c r="B22" s="56" t="s">
        <v>545</v>
      </c>
    </row>
  </sheetData>
  <mergeCells count="5">
    <mergeCell ref="A5:A6"/>
    <mergeCell ref="B5:B6"/>
    <mergeCell ref="C5:C6"/>
    <mergeCell ref="D5:E5"/>
    <mergeCell ref="F5:F6"/>
  </mergeCells>
  <phoneticPr fontId="11"/>
  <printOptions horizontalCentered="1"/>
  <pageMargins left="0.9055118110236221" right="0.39370078740157483" top="0.98425196850393704" bottom="0.39370078740157483" header="0.19685039370078741" footer="0.19685039370078741"/>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3:AA55"/>
  <sheetViews>
    <sheetView topLeftCell="H26" workbookViewId="0">
      <selection activeCell="M51" sqref="M51"/>
    </sheetView>
  </sheetViews>
  <sheetFormatPr defaultColWidth="8.875" defaultRowHeight="13.5"/>
  <cols>
    <col min="1" max="1" width="8.875" style="152"/>
    <col min="2" max="2" width="32.625" style="152" customWidth="1"/>
    <col min="3" max="18" width="15.625" style="152" customWidth="1"/>
    <col min="19" max="21" width="8.875" style="152"/>
    <col min="22" max="22" width="42.25" style="152" bestFit="1" customWidth="1"/>
    <col min="23" max="23" width="8.875" style="152"/>
    <col min="24" max="24" width="14.875" style="152" bestFit="1" customWidth="1"/>
    <col min="25" max="26" width="8.875" style="152"/>
    <col min="27" max="27" width="16.375" style="152" bestFit="1" customWidth="1"/>
    <col min="28" max="16384" width="8.875" style="152"/>
  </cols>
  <sheetData>
    <row r="3" spans="2:27">
      <c r="B3" s="152" t="s">
        <v>438</v>
      </c>
    </row>
    <row r="4" spans="2:27">
      <c r="B4" s="218" t="s">
        <v>228</v>
      </c>
      <c r="C4" s="218" t="s">
        <v>227</v>
      </c>
      <c r="D4" s="218" t="s">
        <v>226</v>
      </c>
      <c r="E4" s="218"/>
      <c r="F4" s="218" t="s">
        <v>225</v>
      </c>
      <c r="G4" s="219" t="s">
        <v>429</v>
      </c>
      <c r="H4" s="216" t="s">
        <v>224</v>
      </c>
      <c r="I4" s="217"/>
      <c r="J4" s="221" t="s">
        <v>223</v>
      </c>
      <c r="K4" s="219" t="s">
        <v>429</v>
      </c>
      <c r="L4" s="218" t="s">
        <v>433</v>
      </c>
      <c r="M4" s="218"/>
      <c r="N4" s="218" t="s">
        <v>434</v>
      </c>
      <c r="O4" s="219" t="s">
        <v>429</v>
      </c>
      <c r="P4" s="167"/>
      <c r="Q4" s="167"/>
      <c r="R4" s="167"/>
    </row>
    <row r="5" spans="2:27">
      <c r="B5" s="218"/>
      <c r="C5" s="218"/>
      <c r="D5" s="153" t="s">
        <v>222</v>
      </c>
      <c r="E5" s="153" t="s">
        <v>221</v>
      </c>
      <c r="F5" s="218"/>
      <c r="G5" s="219"/>
      <c r="H5" s="153" t="s">
        <v>222</v>
      </c>
      <c r="I5" s="153" t="s">
        <v>221</v>
      </c>
      <c r="J5" s="222"/>
      <c r="K5" s="219"/>
      <c r="L5" s="153" t="s">
        <v>222</v>
      </c>
      <c r="M5" s="153" t="s">
        <v>221</v>
      </c>
      <c r="N5" s="218"/>
      <c r="O5" s="219"/>
      <c r="P5" s="167"/>
      <c r="Q5" s="167"/>
      <c r="R5" s="167"/>
      <c r="V5" s="220" t="s">
        <v>228</v>
      </c>
      <c r="W5" s="220" t="s">
        <v>439</v>
      </c>
      <c r="X5" s="220" t="s">
        <v>225</v>
      </c>
      <c r="Y5" s="220" t="s">
        <v>224</v>
      </c>
      <c r="Z5" s="220"/>
      <c r="AA5" s="220" t="s">
        <v>223</v>
      </c>
    </row>
    <row r="6" spans="2:27">
      <c r="B6" s="154" t="s">
        <v>440</v>
      </c>
      <c r="C6" s="154"/>
      <c r="D6" s="154"/>
      <c r="E6" s="154"/>
      <c r="F6" s="154">
        <v>20500000</v>
      </c>
      <c r="G6" s="155"/>
      <c r="H6" s="154"/>
      <c r="I6" s="154"/>
      <c r="J6" s="154">
        <v>20500000</v>
      </c>
      <c r="K6" s="155"/>
      <c r="L6" s="154"/>
      <c r="M6" s="154"/>
      <c r="N6" s="154">
        <f>+J6+L6-M6</f>
        <v>20500000</v>
      </c>
      <c r="O6" s="155"/>
      <c r="P6" s="168"/>
      <c r="Q6" s="168"/>
      <c r="R6" s="168"/>
      <c r="V6" s="220"/>
      <c r="W6" s="220"/>
      <c r="X6" s="220"/>
      <c r="Y6" s="156" t="s">
        <v>222</v>
      </c>
      <c r="Z6" s="156" t="s">
        <v>221</v>
      </c>
      <c r="AA6" s="220"/>
    </row>
    <row r="7" spans="2:27">
      <c r="B7" s="154" t="s">
        <v>441</v>
      </c>
      <c r="C7" s="154"/>
      <c r="D7" s="154"/>
      <c r="E7" s="154"/>
      <c r="F7" s="154">
        <v>24500000</v>
      </c>
      <c r="G7" s="155"/>
      <c r="H7" s="154"/>
      <c r="I7" s="154"/>
      <c r="J7" s="154">
        <v>24500000</v>
      </c>
      <c r="K7" s="155"/>
      <c r="L7" s="154"/>
      <c r="M7" s="154"/>
      <c r="N7" s="154">
        <f t="shared" ref="N7:N10" si="0">+J7+L7-M7</f>
        <v>24500000</v>
      </c>
      <c r="O7" s="155"/>
      <c r="P7" s="168"/>
      <c r="Q7" s="168"/>
      <c r="R7" s="168"/>
      <c r="V7" s="157" t="s">
        <v>440</v>
      </c>
      <c r="W7" s="157" t="s">
        <v>442</v>
      </c>
      <c r="X7" s="158">
        <v>20500000</v>
      </c>
      <c r="Y7" s="157"/>
      <c r="Z7" s="157"/>
      <c r="AA7" s="158">
        <f>+X7-Z7+Y7</f>
        <v>20500000</v>
      </c>
    </row>
    <row r="8" spans="2:27">
      <c r="B8" s="154" t="s">
        <v>443</v>
      </c>
      <c r="C8" s="154"/>
      <c r="D8" s="154"/>
      <c r="E8" s="154"/>
      <c r="F8" s="154">
        <v>27000000</v>
      </c>
      <c r="G8" s="155"/>
      <c r="H8" s="154"/>
      <c r="I8" s="154"/>
      <c r="J8" s="159">
        <v>27000000</v>
      </c>
      <c r="K8" s="155"/>
      <c r="L8" s="154"/>
      <c r="M8" s="154"/>
      <c r="N8" s="154">
        <f t="shared" si="0"/>
        <v>27000000</v>
      </c>
      <c r="O8" s="155"/>
      <c r="P8" s="168"/>
      <c r="Q8" s="168"/>
      <c r="R8" s="168"/>
      <c r="V8" s="157" t="s">
        <v>441</v>
      </c>
      <c r="W8" s="157" t="s">
        <v>442</v>
      </c>
      <c r="X8" s="158">
        <v>24500000</v>
      </c>
      <c r="Y8" s="157"/>
      <c r="Z8" s="157"/>
      <c r="AA8" s="158">
        <f t="shared" ref="AA8:AA27" si="1">+X8-Z8+Y8</f>
        <v>24500000</v>
      </c>
    </row>
    <row r="9" spans="2:27">
      <c r="B9" s="154" t="s">
        <v>444</v>
      </c>
      <c r="C9" s="154"/>
      <c r="D9" s="154"/>
      <c r="E9" s="154"/>
      <c r="F9" s="154">
        <v>5000000</v>
      </c>
      <c r="G9" s="155"/>
      <c r="H9" s="154"/>
      <c r="I9" s="154"/>
      <c r="J9" s="154">
        <v>5000000</v>
      </c>
      <c r="K9" s="155"/>
      <c r="L9" s="154"/>
      <c r="M9" s="154"/>
      <c r="N9" s="154">
        <f t="shared" si="0"/>
        <v>5000000</v>
      </c>
      <c r="O9" s="155"/>
      <c r="P9" s="168"/>
      <c r="Q9" s="168"/>
      <c r="R9" s="168"/>
      <c r="V9" s="157" t="s">
        <v>445</v>
      </c>
      <c r="W9" s="157" t="s">
        <v>442</v>
      </c>
      <c r="X9" s="158">
        <v>27000000</v>
      </c>
      <c r="Y9" s="157"/>
      <c r="Z9" s="157"/>
      <c r="AA9" s="158">
        <f t="shared" si="1"/>
        <v>27000000</v>
      </c>
    </row>
    <row r="10" spans="2:27">
      <c r="B10" s="154"/>
      <c r="C10" s="154"/>
      <c r="D10" s="154"/>
      <c r="E10" s="154"/>
      <c r="F10" s="154"/>
      <c r="G10" s="155"/>
      <c r="H10" s="154"/>
      <c r="I10" s="154"/>
      <c r="J10" s="154"/>
      <c r="K10" s="155"/>
      <c r="L10" s="154"/>
      <c r="M10" s="154"/>
      <c r="N10" s="154">
        <f t="shared" si="0"/>
        <v>0</v>
      </c>
      <c r="O10" s="155"/>
      <c r="P10" s="168"/>
      <c r="Q10" s="168"/>
      <c r="R10" s="168"/>
      <c r="V10" s="157" t="s">
        <v>444</v>
      </c>
      <c r="W10" s="157" t="s">
        <v>442</v>
      </c>
      <c r="X10" s="158">
        <v>5000000</v>
      </c>
      <c r="Y10" s="157"/>
      <c r="Z10" s="157"/>
      <c r="AA10" s="158">
        <f t="shared" si="1"/>
        <v>5000000</v>
      </c>
    </row>
    <row r="11" spans="2:27">
      <c r="B11" s="154" t="s">
        <v>187</v>
      </c>
      <c r="C11" s="154">
        <f>SUM(C6:C10)</f>
        <v>0</v>
      </c>
      <c r="D11" s="154">
        <f t="shared" ref="D11:I11" si="2">SUM(D6:D10)</f>
        <v>0</v>
      </c>
      <c r="E11" s="154">
        <f t="shared" si="2"/>
        <v>0</v>
      </c>
      <c r="F11" s="154">
        <f>SUM(F6:F10)</f>
        <v>77000000</v>
      </c>
      <c r="G11" s="155">
        <f t="shared" si="2"/>
        <v>0</v>
      </c>
      <c r="H11" s="154">
        <f t="shared" si="2"/>
        <v>0</v>
      </c>
      <c r="I11" s="154">
        <f t="shared" si="2"/>
        <v>0</v>
      </c>
      <c r="J11" s="154">
        <f>SUM(J6:J10)</f>
        <v>77000000</v>
      </c>
      <c r="K11" s="155">
        <f t="shared" ref="K11:M11" si="3">SUM(K6:K10)</f>
        <v>0</v>
      </c>
      <c r="L11" s="154">
        <f t="shared" si="3"/>
        <v>0</v>
      </c>
      <c r="M11" s="154">
        <f t="shared" si="3"/>
        <v>0</v>
      </c>
      <c r="N11" s="154">
        <f>SUM(N6:N10)</f>
        <v>77000000</v>
      </c>
      <c r="O11" s="155">
        <f t="shared" ref="O11" si="4">SUM(O6:O10)</f>
        <v>0</v>
      </c>
      <c r="P11" s="168"/>
      <c r="Q11" s="168"/>
      <c r="R11" s="168"/>
      <c r="V11" s="157" t="s">
        <v>446</v>
      </c>
      <c r="W11" s="157" t="s">
        <v>447</v>
      </c>
      <c r="X11" s="158">
        <v>158836000</v>
      </c>
      <c r="Y11" s="157"/>
      <c r="Z11" s="157"/>
      <c r="AA11" s="158">
        <f t="shared" si="1"/>
        <v>158836000</v>
      </c>
    </row>
    <row r="12" spans="2:27">
      <c r="V12" s="157" t="s">
        <v>448</v>
      </c>
      <c r="W12" s="157" t="s">
        <v>447</v>
      </c>
      <c r="X12" s="158">
        <v>15600000</v>
      </c>
      <c r="Y12" s="157"/>
      <c r="Z12" s="157"/>
      <c r="AA12" s="158">
        <f t="shared" si="1"/>
        <v>15600000</v>
      </c>
    </row>
    <row r="13" spans="2:27">
      <c r="D13" s="159" t="s">
        <v>449</v>
      </c>
      <c r="H13" s="159" t="s">
        <v>449</v>
      </c>
      <c r="L13" s="159" t="s">
        <v>449</v>
      </c>
      <c r="V13" s="157" t="s">
        <v>450</v>
      </c>
      <c r="W13" s="157" t="s">
        <v>447</v>
      </c>
      <c r="X13" s="158">
        <v>10000000</v>
      </c>
      <c r="Y13" s="157"/>
      <c r="Z13" s="157"/>
      <c r="AA13" s="158">
        <f t="shared" si="1"/>
        <v>10000000</v>
      </c>
    </row>
    <row r="14" spans="2:27">
      <c r="D14" s="218" t="s">
        <v>226</v>
      </c>
      <c r="E14" s="218"/>
      <c r="H14" s="218" t="s">
        <v>224</v>
      </c>
      <c r="I14" s="218"/>
      <c r="L14" s="218" t="s">
        <v>224</v>
      </c>
      <c r="M14" s="218"/>
      <c r="V14" s="157" t="s">
        <v>451</v>
      </c>
      <c r="W14" s="157" t="s">
        <v>447</v>
      </c>
      <c r="X14" s="158">
        <v>8119000</v>
      </c>
      <c r="Y14" s="157"/>
      <c r="Z14" s="157"/>
      <c r="AA14" s="158">
        <f t="shared" si="1"/>
        <v>8119000</v>
      </c>
    </row>
    <row r="15" spans="2:27">
      <c r="D15" s="153" t="s">
        <v>222</v>
      </c>
      <c r="E15" s="153" t="s">
        <v>221</v>
      </c>
      <c r="H15" s="153" t="s">
        <v>222</v>
      </c>
      <c r="I15" s="153" t="s">
        <v>221</v>
      </c>
      <c r="L15" s="153" t="s">
        <v>222</v>
      </c>
      <c r="M15" s="153" t="s">
        <v>221</v>
      </c>
      <c r="V15" s="157" t="s">
        <v>452</v>
      </c>
      <c r="W15" s="157" t="s">
        <v>447</v>
      </c>
      <c r="X15" s="158">
        <v>3000000</v>
      </c>
      <c r="Y15" s="157"/>
      <c r="Z15" s="157"/>
      <c r="AA15" s="158">
        <f t="shared" si="1"/>
        <v>3000000</v>
      </c>
    </row>
    <row r="16" spans="2:27">
      <c r="D16" s="154"/>
      <c r="E16" s="154"/>
      <c r="H16" s="154"/>
      <c r="I16" s="154"/>
      <c r="L16" s="154"/>
      <c r="M16" s="154"/>
      <c r="V16" s="157" t="s">
        <v>453</v>
      </c>
      <c r="W16" s="157" t="s">
        <v>447</v>
      </c>
      <c r="X16" s="158">
        <v>22500000</v>
      </c>
      <c r="Y16" s="157"/>
      <c r="Z16" s="157"/>
      <c r="AA16" s="158">
        <f t="shared" si="1"/>
        <v>22500000</v>
      </c>
    </row>
    <row r="17" spans="1:27">
      <c r="D17" s="154"/>
      <c r="E17" s="154"/>
      <c r="H17" s="154"/>
      <c r="I17" s="154"/>
      <c r="L17" s="154"/>
      <c r="M17" s="154"/>
      <c r="V17" s="157" t="s">
        <v>454</v>
      </c>
      <c r="W17" s="157" t="s">
        <v>447</v>
      </c>
      <c r="X17" s="158">
        <v>40000000</v>
      </c>
      <c r="Y17" s="157"/>
      <c r="Z17" s="157"/>
      <c r="AA17" s="158">
        <f t="shared" si="1"/>
        <v>40000000</v>
      </c>
    </row>
    <row r="18" spans="1:27">
      <c r="D18" s="154"/>
      <c r="E18" s="154"/>
      <c r="H18" s="154"/>
      <c r="I18" s="154"/>
      <c r="L18" s="154"/>
      <c r="M18" s="154"/>
      <c r="V18" s="157" t="s">
        <v>455</v>
      </c>
      <c r="W18" s="157" t="s">
        <v>447</v>
      </c>
      <c r="X18" s="158">
        <v>200000</v>
      </c>
      <c r="Y18" s="157"/>
      <c r="Z18" s="157"/>
      <c r="AA18" s="158">
        <f t="shared" si="1"/>
        <v>200000</v>
      </c>
    </row>
    <row r="19" spans="1:27">
      <c r="D19" s="154"/>
      <c r="E19" s="154"/>
      <c r="H19" s="154"/>
      <c r="I19" s="154"/>
      <c r="L19" s="154"/>
      <c r="M19" s="154"/>
      <c r="V19" s="157" t="s">
        <v>456</v>
      </c>
      <c r="W19" s="157" t="s">
        <v>447</v>
      </c>
      <c r="X19" s="158">
        <v>50000</v>
      </c>
      <c r="Y19" s="157"/>
      <c r="Z19" s="157"/>
      <c r="AA19" s="158">
        <f t="shared" si="1"/>
        <v>50000</v>
      </c>
    </row>
    <row r="20" spans="1:27">
      <c r="D20" s="154"/>
      <c r="E20" s="154"/>
      <c r="H20" s="154"/>
      <c r="I20" s="154"/>
      <c r="L20" s="154"/>
      <c r="M20" s="154"/>
      <c r="V20" s="157" t="s">
        <v>457</v>
      </c>
      <c r="W20" s="157" t="s">
        <v>447</v>
      </c>
      <c r="X20" s="158">
        <v>10000000</v>
      </c>
      <c r="Y20" s="157"/>
      <c r="Z20" s="157"/>
      <c r="AA20" s="158">
        <f t="shared" si="1"/>
        <v>10000000</v>
      </c>
    </row>
    <row r="21" spans="1:27">
      <c r="D21" s="154"/>
      <c r="E21" s="154"/>
      <c r="H21" s="154"/>
      <c r="I21" s="154"/>
      <c r="L21" s="154"/>
      <c r="M21" s="154"/>
      <c r="V21" s="157" t="s">
        <v>458</v>
      </c>
      <c r="W21" s="157" t="s">
        <v>447</v>
      </c>
      <c r="X21" s="158">
        <v>8583000</v>
      </c>
      <c r="Y21" s="157"/>
      <c r="Z21" s="157"/>
      <c r="AA21" s="158">
        <f t="shared" si="1"/>
        <v>8583000</v>
      </c>
    </row>
    <row r="22" spans="1:27">
      <c r="V22" s="157" t="s">
        <v>459</v>
      </c>
      <c r="W22" s="157" t="s">
        <v>460</v>
      </c>
      <c r="X22" s="158">
        <v>41110000</v>
      </c>
      <c r="Y22" s="157"/>
      <c r="Z22" s="157"/>
      <c r="AA22" s="158">
        <f t="shared" si="1"/>
        <v>41110000</v>
      </c>
    </row>
    <row r="23" spans="1:27">
      <c r="B23" s="152" t="s">
        <v>461</v>
      </c>
      <c r="V23" s="157" t="s">
        <v>462</v>
      </c>
      <c r="W23" s="157" t="s">
        <v>460</v>
      </c>
      <c r="X23" s="158">
        <v>1155000</v>
      </c>
      <c r="Y23" s="157"/>
      <c r="Z23" s="157"/>
      <c r="AA23" s="158">
        <f t="shared" si="1"/>
        <v>1155000</v>
      </c>
    </row>
    <row r="24" spans="1:27">
      <c r="B24" s="218" t="s">
        <v>228</v>
      </c>
      <c r="C24" s="218" t="s">
        <v>227</v>
      </c>
      <c r="D24" s="218" t="s">
        <v>226</v>
      </c>
      <c r="E24" s="218"/>
      <c r="F24" s="218" t="s">
        <v>225</v>
      </c>
      <c r="G24" s="219" t="s">
        <v>429</v>
      </c>
      <c r="H24" s="218" t="s">
        <v>224</v>
      </c>
      <c r="I24" s="218"/>
      <c r="J24" s="218" t="s">
        <v>223</v>
      </c>
      <c r="K24" s="219" t="s">
        <v>429</v>
      </c>
      <c r="L24" s="218" t="s">
        <v>433</v>
      </c>
      <c r="M24" s="218"/>
      <c r="N24" s="218" t="s">
        <v>434</v>
      </c>
      <c r="O24" s="219" t="s">
        <v>429</v>
      </c>
      <c r="P24" s="167"/>
      <c r="Q24" s="167"/>
      <c r="R24" s="167"/>
      <c r="V24" s="157" t="s">
        <v>463</v>
      </c>
      <c r="W24" s="157" t="s">
        <v>460</v>
      </c>
      <c r="X24" s="158">
        <v>3640000</v>
      </c>
      <c r="Y24" s="157"/>
      <c r="Z24" s="157"/>
      <c r="AA24" s="158">
        <f t="shared" si="1"/>
        <v>3640000</v>
      </c>
    </row>
    <row r="25" spans="1:27">
      <c r="B25" s="218"/>
      <c r="C25" s="218"/>
      <c r="D25" s="153" t="s">
        <v>222</v>
      </c>
      <c r="E25" s="153" t="s">
        <v>221</v>
      </c>
      <c r="F25" s="218"/>
      <c r="G25" s="219"/>
      <c r="H25" s="153" t="s">
        <v>222</v>
      </c>
      <c r="I25" s="153" t="s">
        <v>221</v>
      </c>
      <c r="J25" s="218"/>
      <c r="K25" s="219"/>
      <c r="L25" s="153" t="s">
        <v>222</v>
      </c>
      <c r="M25" s="153" t="s">
        <v>221</v>
      </c>
      <c r="N25" s="218"/>
      <c r="O25" s="219"/>
      <c r="P25" s="167"/>
      <c r="Q25" s="167"/>
      <c r="R25" s="167"/>
      <c r="V25" s="157" t="s">
        <v>464</v>
      </c>
      <c r="W25" s="157" t="s">
        <v>460</v>
      </c>
      <c r="X25" s="158">
        <v>28000</v>
      </c>
      <c r="Y25" s="157"/>
      <c r="Z25" s="157"/>
      <c r="AA25" s="158">
        <f t="shared" si="1"/>
        <v>28000</v>
      </c>
    </row>
    <row r="26" spans="1:27">
      <c r="A26" s="152" t="s">
        <v>447</v>
      </c>
      <c r="B26" s="160" t="s">
        <v>446</v>
      </c>
      <c r="C26" s="161"/>
      <c r="D26" s="161"/>
      <c r="E26" s="161"/>
      <c r="F26" s="162">
        <v>158836000</v>
      </c>
      <c r="G26" s="163"/>
      <c r="H26" s="161"/>
      <c r="I26" s="161"/>
      <c r="J26" s="162">
        <v>158836000</v>
      </c>
      <c r="K26" s="163"/>
      <c r="L26" s="161"/>
      <c r="M26" s="161"/>
      <c r="N26" s="154">
        <f t="shared" ref="N26:N42" si="5">+J26+L26-M26</f>
        <v>158836000</v>
      </c>
      <c r="O26" s="163"/>
      <c r="P26" s="167"/>
      <c r="Q26" s="167"/>
      <c r="R26" s="167"/>
      <c r="V26" s="157" t="s">
        <v>465</v>
      </c>
      <c r="W26" s="157" t="s">
        <v>460</v>
      </c>
      <c r="X26" s="158">
        <v>20000000</v>
      </c>
      <c r="Y26" s="157"/>
      <c r="Z26" s="157"/>
      <c r="AA26" s="158">
        <f t="shared" si="1"/>
        <v>20000000</v>
      </c>
    </row>
    <row r="27" spans="1:27">
      <c r="A27" s="152" t="s">
        <v>447</v>
      </c>
      <c r="B27" s="160" t="s">
        <v>448</v>
      </c>
      <c r="C27" s="161"/>
      <c r="D27" s="161"/>
      <c r="E27" s="161"/>
      <c r="F27" s="162">
        <v>15600000</v>
      </c>
      <c r="G27" s="163"/>
      <c r="H27" s="161"/>
      <c r="I27" s="161"/>
      <c r="J27" s="162">
        <v>15600000</v>
      </c>
      <c r="K27" s="163"/>
      <c r="L27" s="161"/>
      <c r="M27" s="161"/>
      <c r="N27" s="154">
        <f t="shared" si="5"/>
        <v>15600000</v>
      </c>
      <c r="O27" s="163"/>
      <c r="P27" s="167"/>
      <c r="Q27" s="167"/>
      <c r="R27" s="167"/>
      <c r="V27" s="157" t="s">
        <v>466</v>
      </c>
      <c r="W27" s="157" t="s">
        <v>460</v>
      </c>
      <c r="X27" s="158">
        <v>861400000</v>
      </c>
      <c r="Y27" s="157"/>
      <c r="Z27" s="157"/>
      <c r="AA27" s="158">
        <f t="shared" si="1"/>
        <v>861400000</v>
      </c>
    </row>
    <row r="28" spans="1:27">
      <c r="A28" s="152" t="s">
        <v>447</v>
      </c>
      <c r="B28" s="160" t="s">
        <v>450</v>
      </c>
      <c r="C28" s="161"/>
      <c r="D28" s="161"/>
      <c r="E28" s="161"/>
      <c r="F28" s="162">
        <v>10000000</v>
      </c>
      <c r="G28" s="163"/>
      <c r="H28" s="161"/>
      <c r="I28" s="161"/>
      <c r="J28" s="162">
        <v>10000000</v>
      </c>
      <c r="K28" s="163"/>
      <c r="L28" s="161"/>
      <c r="M28" s="161"/>
      <c r="N28" s="154">
        <f t="shared" si="5"/>
        <v>10000000</v>
      </c>
      <c r="O28" s="163"/>
      <c r="P28" s="167"/>
      <c r="Q28" s="167"/>
      <c r="R28" s="167"/>
      <c r="V28" s="223" t="s">
        <v>187</v>
      </c>
      <c r="W28" s="223"/>
      <c r="X28" s="158">
        <f>SUM(X7:X27)</f>
        <v>1281221000</v>
      </c>
      <c r="Y28" s="158">
        <f t="shared" ref="Y28:AA28" si="6">SUM(Y7:Y27)</f>
        <v>0</v>
      </c>
      <c r="Z28" s="158">
        <f t="shared" si="6"/>
        <v>0</v>
      </c>
      <c r="AA28" s="158">
        <f t="shared" si="6"/>
        <v>1281221000</v>
      </c>
    </row>
    <row r="29" spans="1:27">
      <c r="A29" s="152" t="s">
        <v>447</v>
      </c>
      <c r="B29" s="160" t="s">
        <v>451</v>
      </c>
      <c r="C29" s="161"/>
      <c r="D29" s="161"/>
      <c r="E29" s="161"/>
      <c r="F29" s="162">
        <v>8119000</v>
      </c>
      <c r="G29" s="163"/>
      <c r="H29" s="161"/>
      <c r="I29" s="161"/>
      <c r="J29" s="162">
        <v>8119000</v>
      </c>
      <c r="K29" s="163"/>
      <c r="L29" s="161"/>
      <c r="M29" s="161"/>
      <c r="N29" s="154">
        <f t="shared" si="5"/>
        <v>8119000</v>
      </c>
      <c r="O29" s="163"/>
      <c r="P29" s="167"/>
      <c r="Q29" s="167"/>
      <c r="R29" s="167"/>
    </row>
    <row r="30" spans="1:27">
      <c r="A30" s="152" t="s">
        <v>447</v>
      </c>
      <c r="B30" s="160" t="s">
        <v>452</v>
      </c>
      <c r="C30" s="154"/>
      <c r="D30" s="154"/>
      <c r="E30" s="154"/>
      <c r="F30" s="162">
        <v>3000000</v>
      </c>
      <c r="G30" s="155"/>
      <c r="H30" s="154"/>
      <c r="I30" s="154"/>
      <c r="J30" s="162">
        <v>3000000</v>
      </c>
      <c r="K30" s="155"/>
      <c r="L30" s="154"/>
      <c r="M30" s="154"/>
      <c r="N30" s="154">
        <f t="shared" si="5"/>
        <v>3000000</v>
      </c>
      <c r="O30" s="155"/>
      <c r="P30" s="168"/>
      <c r="Q30" s="168"/>
      <c r="R30" s="168"/>
    </row>
    <row r="31" spans="1:27">
      <c r="A31" s="152" t="s">
        <v>447</v>
      </c>
      <c r="B31" s="160" t="s">
        <v>453</v>
      </c>
      <c r="C31" s="154"/>
      <c r="D31" s="154"/>
      <c r="E31" s="154"/>
      <c r="F31" s="162">
        <v>22500000</v>
      </c>
      <c r="G31" s="155"/>
      <c r="H31" s="154"/>
      <c r="I31" s="154"/>
      <c r="J31" s="162">
        <v>22500000</v>
      </c>
      <c r="K31" s="155"/>
      <c r="L31" s="154"/>
      <c r="M31" s="154"/>
      <c r="N31" s="154">
        <f t="shared" si="5"/>
        <v>22500000</v>
      </c>
      <c r="O31" s="155"/>
      <c r="P31" s="168"/>
      <c r="Q31" s="168"/>
      <c r="R31" s="168"/>
    </row>
    <row r="32" spans="1:27">
      <c r="A32" s="152" t="s">
        <v>447</v>
      </c>
      <c r="B32" s="160" t="s">
        <v>454</v>
      </c>
      <c r="C32" s="154"/>
      <c r="D32" s="154"/>
      <c r="E32" s="154"/>
      <c r="F32" s="162">
        <v>40000000</v>
      </c>
      <c r="G32" s="155"/>
      <c r="H32" s="154"/>
      <c r="I32" s="154"/>
      <c r="J32" s="162">
        <v>40000000</v>
      </c>
      <c r="K32" s="155"/>
      <c r="L32" s="154"/>
      <c r="M32" s="154"/>
      <c r="N32" s="154">
        <f t="shared" si="5"/>
        <v>40000000</v>
      </c>
      <c r="O32" s="155"/>
      <c r="P32" s="168"/>
      <c r="Q32" s="168"/>
      <c r="R32" s="168"/>
    </row>
    <row r="33" spans="1:18">
      <c r="A33" s="152" t="s">
        <v>447</v>
      </c>
      <c r="B33" s="160" t="s">
        <v>455</v>
      </c>
      <c r="C33" s="154"/>
      <c r="D33" s="154"/>
      <c r="E33" s="154"/>
      <c r="F33" s="162">
        <v>200000</v>
      </c>
      <c r="G33" s="155"/>
      <c r="H33" s="154"/>
      <c r="I33" s="154"/>
      <c r="J33" s="162">
        <v>200000</v>
      </c>
      <c r="K33" s="155"/>
      <c r="L33" s="154"/>
      <c r="M33" s="154"/>
      <c r="N33" s="154">
        <f t="shared" si="5"/>
        <v>200000</v>
      </c>
      <c r="O33" s="155"/>
      <c r="P33" s="168"/>
      <c r="Q33" s="168"/>
      <c r="R33" s="168"/>
    </row>
    <row r="34" spans="1:18">
      <c r="A34" s="152" t="s">
        <v>447</v>
      </c>
      <c r="B34" s="164" t="s">
        <v>456</v>
      </c>
      <c r="C34" s="154"/>
      <c r="D34" s="154"/>
      <c r="E34" s="154"/>
      <c r="F34" s="162">
        <v>50000</v>
      </c>
      <c r="G34" s="155"/>
      <c r="H34" s="154"/>
      <c r="I34" s="154"/>
      <c r="J34" s="162">
        <v>50000</v>
      </c>
      <c r="K34" s="155"/>
      <c r="L34" s="154"/>
      <c r="M34" s="154"/>
      <c r="N34" s="154">
        <f t="shared" si="5"/>
        <v>50000</v>
      </c>
      <c r="O34" s="155"/>
      <c r="P34" s="168"/>
      <c r="Q34" s="168"/>
      <c r="R34" s="168"/>
    </row>
    <row r="35" spans="1:18">
      <c r="A35" s="152" t="s">
        <v>447</v>
      </c>
      <c r="B35" s="160" t="s">
        <v>457</v>
      </c>
      <c r="C35" s="154"/>
      <c r="D35" s="154"/>
      <c r="E35" s="154"/>
      <c r="F35" s="162">
        <v>10000000</v>
      </c>
      <c r="G35" s="155"/>
      <c r="H35" s="154"/>
      <c r="I35" s="154"/>
      <c r="J35" s="162">
        <v>10000000</v>
      </c>
      <c r="K35" s="155"/>
      <c r="L35" s="154"/>
      <c r="M35" s="154"/>
      <c r="N35" s="154">
        <f t="shared" si="5"/>
        <v>10000000</v>
      </c>
      <c r="O35" s="155"/>
      <c r="P35" s="168"/>
      <c r="Q35" s="168"/>
      <c r="R35" s="168"/>
    </row>
    <row r="36" spans="1:18" ht="20.25" customHeight="1">
      <c r="B36" s="161"/>
      <c r="C36" s="154"/>
      <c r="D36" s="154"/>
      <c r="E36" s="154"/>
      <c r="F36" s="162"/>
      <c r="G36" s="155"/>
      <c r="H36" s="154"/>
      <c r="I36" s="154"/>
      <c r="J36" s="162"/>
      <c r="K36" s="155"/>
      <c r="L36" s="154"/>
      <c r="M36" s="154"/>
      <c r="N36" s="154">
        <f t="shared" si="5"/>
        <v>0</v>
      </c>
      <c r="O36" s="155"/>
      <c r="P36" s="168"/>
      <c r="Q36" s="168"/>
      <c r="R36" s="168"/>
    </row>
    <row r="37" spans="1:18">
      <c r="A37" s="152" t="s">
        <v>460</v>
      </c>
      <c r="B37" s="161" t="s">
        <v>459</v>
      </c>
      <c r="C37" s="154"/>
      <c r="D37" s="154"/>
      <c r="E37" s="154"/>
      <c r="F37" s="162">
        <v>8583000</v>
      </c>
      <c r="G37" s="155"/>
      <c r="H37" s="154"/>
      <c r="I37" s="154"/>
      <c r="J37" s="162">
        <v>8583000</v>
      </c>
      <c r="K37" s="155"/>
      <c r="L37" s="154"/>
      <c r="M37" s="154"/>
      <c r="N37" s="154">
        <f t="shared" si="5"/>
        <v>8583000</v>
      </c>
      <c r="O37" s="155"/>
      <c r="P37" s="168"/>
      <c r="Q37" s="168"/>
      <c r="R37" s="168"/>
    </row>
    <row r="38" spans="1:18">
      <c r="A38" s="152" t="s">
        <v>460</v>
      </c>
      <c r="B38" s="161" t="s">
        <v>462</v>
      </c>
      <c r="C38" s="154"/>
      <c r="D38" s="154"/>
      <c r="E38" s="154"/>
      <c r="F38" s="162">
        <v>41110000</v>
      </c>
      <c r="G38" s="155"/>
      <c r="H38" s="154"/>
      <c r="I38" s="154"/>
      <c r="J38" s="162">
        <v>41110000</v>
      </c>
      <c r="K38" s="155"/>
      <c r="L38" s="154"/>
      <c r="M38" s="154"/>
      <c r="N38" s="154">
        <f t="shared" si="5"/>
        <v>41110000</v>
      </c>
      <c r="O38" s="155"/>
      <c r="P38" s="168"/>
      <c r="Q38" s="168"/>
      <c r="R38" s="168"/>
    </row>
    <row r="39" spans="1:18">
      <c r="A39" s="152" t="s">
        <v>460</v>
      </c>
      <c r="B39" s="161" t="s">
        <v>463</v>
      </c>
      <c r="C39" s="154"/>
      <c r="D39" s="154"/>
      <c r="E39" s="154"/>
      <c r="F39" s="162">
        <v>1155000</v>
      </c>
      <c r="G39" s="155"/>
      <c r="H39" s="154"/>
      <c r="I39" s="154"/>
      <c r="J39" s="162">
        <v>1155000</v>
      </c>
      <c r="K39" s="155"/>
      <c r="L39" s="154"/>
      <c r="M39" s="154"/>
      <c r="N39" s="154">
        <f t="shared" si="5"/>
        <v>1155000</v>
      </c>
      <c r="O39" s="155"/>
      <c r="P39" s="168"/>
      <c r="Q39" s="168"/>
      <c r="R39" s="168"/>
    </row>
    <row r="40" spans="1:18">
      <c r="A40" s="152" t="s">
        <v>460</v>
      </c>
      <c r="B40" s="161" t="s">
        <v>464</v>
      </c>
      <c r="C40" s="154"/>
      <c r="D40" s="154"/>
      <c r="E40" s="154"/>
      <c r="F40" s="162">
        <v>3640000</v>
      </c>
      <c r="G40" s="155"/>
      <c r="H40" s="154"/>
      <c r="I40" s="154"/>
      <c r="J40" s="162">
        <v>3640000</v>
      </c>
      <c r="K40" s="155"/>
      <c r="L40" s="154"/>
      <c r="M40" s="154"/>
      <c r="N40" s="154">
        <f t="shared" si="5"/>
        <v>3640000</v>
      </c>
      <c r="O40" s="155"/>
      <c r="P40" s="168"/>
      <c r="Q40" s="168"/>
      <c r="R40" s="168"/>
    </row>
    <row r="41" spans="1:18">
      <c r="A41" s="152" t="s">
        <v>460</v>
      </c>
      <c r="B41" s="161" t="s">
        <v>465</v>
      </c>
      <c r="C41" s="154"/>
      <c r="D41" s="154"/>
      <c r="E41" s="154"/>
      <c r="F41" s="162">
        <v>28000</v>
      </c>
      <c r="G41" s="155"/>
      <c r="H41" s="154"/>
      <c r="I41" s="154"/>
      <c r="J41" s="162">
        <v>28000</v>
      </c>
      <c r="K41" s="155"/>
      <c r="L41" s="154"/>
      <c r="M41" s="154"/>
      <c r="N41" s="154">
        <f t="shared" si="5"/>
        <v>28000</v>
      </c>
      <c r="O41" s="155"/>
      <c r="P41" s="168"/>
      <c r="Q41" s="168"/>
      <c r="R41" s="168"/>
    </row>
    <row r="42" spans="1:18">
      <c r="A42" s="152" t="s">
        <v>460</v>
      </c>
      <c r="B42" s="161" t="s">
        <v>466</v>
      </c>
      <c r="C42" s="154"/>
      <c r="D42" s="154"/>
      <c r="E42" s="154"/>
      <c r="F42" s="162">
        <v>20000000</v>
      </c>
      <c r="G42" s="155"/>
      <c r="H42" s="154"/>
      <c r="I42" s="154"/>
      <c r="J42" s="162">
        <v>20000000</v>
      </c>
      <c r="K42" s="155"/>
      <c r="L42" s="154"/>
      <c r="M42" s="154"/>
      <c r="N42" s="154">
        <f t="shared" si="5"/>
        <v>20000000</v>
      </c>
      <c r="O42" s="155"/>
      <c r="P42" s="168"/>
      <c r="Q42" s="168"/>
      <c r="R42" s="168"/>
    </row>
    <row r="43" spans="1:18">
      <c r="A43" s="152" t="s">
        <v>460</v>
      </c>
      <c r="B43" s="156" t="s">
        <v>458</v>
      </c>
      <c r="C43" s="170"/>
      <c r="D43" s="170"/>
      <c r="E43" s="170"/>
      <c r="F43" s="171">
        <v>861400000</v>
      </c>
      <c r="G43" s="170"/>
      <c r="H43" s="170"/>
      <c r="I43" s="170"/>
      <c r="J43" s="171">
        <v>861400000</v>
      </c>
      <c r="K43" s="170"/>
      <c r="L43" s="170"/>
      <c r="M43" s="170"/>
      <c r="N43" s="170"/>
      <c r="O43" s="170"/>
      <c r="P43" s="168"/>
      <c r="Q43" s="168"/>
      <c r="R43" s="168"/>
    </row>
    <row r="44" spans="1:18">
      <c r="B44" s="154" t="s">
        <v>187</v>
      </c>
      <c r="C44" s="154">
        <f>SUM(C30:C43)</f>
        <v>0</v>
      </c>
      <c r="D44" s="154">
        <f t="shared" ref="D44:E44" si="7">SUM(D30:D43)</f>
        <v>0</v>
      </c>
      <c r="E44" s="154">
        <f t="shared" si="7"/>
        <v>0</v>
      </c>
      <c r="F44" s="154">
        <f>SUM(F26:F43)</f>
        <v>1204221000</v>
      </c>
      <c r="G44" s="155">
        <f t="shared" ref="G44:I44" si="8">SUM(G30:G43)</f>
        <v>0</v>
      </c>
      <c r="H44" s="154">
        <f t="shared" si="8"/>
        <v>0</v>
      </c>
      <c r="I44" s="154">
        <f t="shared" si="8"/>
        <v>0</v>
      </c>
      <c r="J44" s="154">
        <f>SUM(J26:J43)</f>
        <v>1204221000</v>
      </c>
      <c r="K44" s="155">
        <f t="shared" ref="K44:M44" si="9">SUM(K30:K43)</f>
        <v>0</v>
      </c>
      <c r="L44" s="154">
        <f t="shared" si="9"/>
        <v>0</v>
      </c>
      <c r="M44" s="154">
        <f t="shared" si="9"/>
        <v>0</v>
      </c>
      <c r="N44" s="154">
        <f>SUM(N26:N43)</f>
        <v>342821000</v>
      </c>
      <c r="O44" s="155">
        <f>SUM(N26:N42)</f>
        <v>342821000</v>
      </c>
      <c r="P44" s="168"/>
      <c r="Q44" s="168"/>
      <c r="R44" s="168"/>
    </row>
    <row r="45" spans="1:18">
      <c r="B45" s="169" t="s">
        <v>492</v>
      </c>
      <c r="N45" s="152">
        <v>1536821000</v>
      </c>
    </row>
    <row r="46" spans="1:18">
      <c r="D46" s="159" t="s">
        <v>449</v>
      </c>
      <c r="F46" s="165">
        <f>F44+F11</f>
        <v>1281221000</v>
      </c>
      <c r="H46" s="159" t="s">
        <v>449</v>
      </c>
      <c r="L46" s="159" t="s">
        <v>449</v>
      </c>
      <c r="N46" s="165">
        <f>+N45-N44</f>
        <v>1194000000</v>
      </c>
      <c r="O46" s="152">
        <v>1536821000</v>
      </c>
    </row>
    <row r="47" spans="1:18">
      <c r="D47" s="218" t="s">
        <v>226</v>
      </c>
      <c r="E47" s="218"/>
      <c r="H47" s="218" t="s">
        <v>224</v>
      </c>
      <c r="I47" s="218"/>
      <c r="L47" s="218" t="s">
        <v>224</v>
      </c>
      <c r="M47" s="218"/>
      <c r="N47" s="165">
        <f>+N43+N46</f>
        <v>1194000000</v>
      </c>
      <c r="O47" s="165">
        <f>+O46-O44</f>
        <v>1194000000</v>
      </c>
    </row>
    <row r="48" spans="1:18">
      <c r="D48" s="153" t="s">
        <v>222</v>
      </c>
      <c r="E48" s="153" t="s">
        <v>221</v>
      </c>
      <c r="H48" s="153" t="s">
        <v>222</v>
      </c>
      <c r="I48" s="153" t="s">
        <v>221</v>
      </c>
      <c r="L48" s="153" t="s">
        <v>222</v>
      </c>
      <c r="M48" s="153" t="s">
        <v>221</v>
      </c>
    </row>
    <row r="49" spans="4:14">
      <c r="D49" s="154"/>
      <c r="E49" s="154"/>
      <c r="H49" s="154"/>
      <c r="I49" s="154"/>
      <c r="L49" s="154"/>
      <c r="M49" s="154"/>
      <c r="N49" s="176">
        <v>237300000</v>
      </c>
    </row>
    <row r="50" spans="4:14">
      <c r="D50" s="154"/>
      <c r="E50" s="154"/>
      <c r="H50" s="154"/>
      <c r="I50" s="154"/>
      <c r="L50" s="154"/>
      <c r="M50" s="154"/>
      <c r="N50" s="176">
        <v>95300000</v>
      </c>
    </row>
    <row r="51" spans="4:14">
      <c r="D51" s="154"/>
      <c r="E51" s="154"/>
      <c r="H51" s="154"/>
      <c r="I51" s="154"/>
      <c r="L51" s="154"/>
      <c r="M51" s="154"/>
      <c r="N51" s="176">
        <f>+N49+N50</f>
        <v>332600000</v>
      </c>
    </row>
    <row r="52" spans="4:14">
      <c r="D52" s="154"/>
      <c r="E52" s="154"/>
      <c r="H52" s="154"/>
      <c r="I52" s="154"/>
      <c r="L52" s="154"/>
      <c r="M52" s="154"/>
    </row>
    <row r="53" spans="4:14">
      <c r="D53" s="154"/>
      <c r="E53" s="154"/>
      <c r="H53" s="154"/>
      <c r="I53" s="154"/>
      <c r="L53" s="154"/>
      <c r="M53" s="154"/>
    </row>
    <row r="54" spans="4:14">
      <c r="D54" s="154"/>
      <c r="E54" s="154"/>
      <c r="H54" s="154"/>
      <c r="I54" s="154"/>
      <c r="L54" s="154"/>
      <c r="M54" s="154"/>
      <c r="N54" s="152">
        <v>675421000</v>
      </c>
    </row>
    <row r="55" spans="4:14">
      <c r="N55" s="165">
        <f>+N54-N44</f>
        <v>332600000</v>
      </c>
    </row>
  </sheetData>
  <mergeCells count="34">
    <mergeCell ref="L47:M47"/>
    <mergeCell ref="K24:K25"/>
    <mergeCell ref="V28:W28"/>
    <mergeCell ref="D47:E47"/>
    <mergeCell ref="H47:I47"/>
    <mergeCell ref="L4:M4"/>
    <mergeCell ref="N4:N5"/>
    <mergeCell ref="O4:O5"/>
    <mergeCell ref="L14:M14"/>
    <mergeCell ref="L24:M24"/>
    <mergeCell ref="N24:N25"/>
    <mergeCell ref="O24:O25"/>
    <mergeCell ref="AA5:AA6"/>
    <mergeCell ref="D14:E14"/>
    <mergeCell ref="H14:I14"/>
    <mergeCell ref="B24:B25"/>
    <mergeCell ref="C24:C25"/>
    <mergeCell ref="D24:E24"/>
    <mergeCell ref="F24:F25"/>
    <mergeCell ref="G24:G25"/>
    <mergeCell ref="H24:I24"/>
    <mergeCell ref="J24:J25"/>
    <mergeCell ref="J4:J5"/>
    <mergeCell ref="K4:K5"/>
    <mergeCell ref="V5:V6"/>
    <mergeCell ref="W5:W6"/>
    <mergeCell ref="X5:X6"/>
    <mergeCell ref="Y5:Z5"/>
    <mergeCell ref="H4:I4"/>
    <mergeCell ref="B4:B5"/>
    <mergeCell ref="C4:C5"/>
    <mergeCell ref="D4:E4"/>
    <mergeCell ref="F4:F5"/>
    <mergeCell ref="G4:G5"/>
  </mergeCells>
  <phoneticPr fontId="11"/>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33"/>
  <sheetViews>
    <sheetView showGridLines="0" view="pageBreakPreview" zoomScale="85" zoomScaleNormal="100" zoomScaleSheetLayoutView="85" workbookViewId="0">
      <selection activeCell="E7" sqref="E7"/>
    </sheetView>
  </sheetViews>
  <sheetFormatPr defaultColWidth="8.875" defaultRowHeight="11.25"/>
  <cols>
    <col min="1" max="2" width="23.75" style="4" customWidth="1"/>
    <col min="3" max="3" width="24.875" style="4" customWidth="1"/>
    <col min="4" max="4" width="28.875" style="4" customWidth="1"/>
    <col min="5" max="5" width="24.875" style="4" customWidth="1"/>
    <col min="6" max="8" width="8.875" style="4"/>
    <col min="9" max="9" width="13.625" style="4" bestFit="1" customWidth="1"/>
    <col min="10" max="10" width="12.625" style="4" bestFit="1" customWidth="1"/>
    <col min="11" max="11" width="10.125" style="4" bestFit="1" customWidth="1"/>
    <col min="12" max="12" width="10.5" style="4" bestFit="1" customWidth="1"/>
    <col min="13" max="13" width="8.875" style="4"/>
    <col min="14" max="14" width="10.125" style="4" bestFit="1" customWidth="1"/>
    <col min="15" max="16384" width="8.875" style="4"/>
  </cols>
  <sheetData>
    <row r="1" spans="1:9" ht="21">
      <c r="A1" s="6" t="s">
        <v>122</v>
      </c>
      <c r="B1" s="203"/>
      <c r="C1" s="47"/>
      <c r="D1" s="47"/>
      <c r="E1" s="47"/>
      <c r="F1" s="47"/>
      <c r="G1" s="47"/>
    </row>
    <row r="2" spans="1:9" ht="14.25">
      <c r="A2" s="47" t="s">
        <v>139</v>
      </c>
      <c r="B2" s="47"/>
      <c r="E2" s="76"/>
      <c r="G2" s="47"/>
    </row>
    <row r="3" spans="1:9" ht="14.25">
      <c r="A3" s="47" t="s">
        <v>528</v>
      </c>
      <c r="B3" s="47"/>
      <c r="E3" s="76"/>
      <c r="G3" s="47"/>
    </row>
    <row r="4" spans="1:9" ht="13.5">
      <c r="B4" s="47"/>
      <c r="E4" s="3" t="s">
        <v>5</v>
      </c>
      <c r="G4" s="47"/>
    </row>
    <row r="5" spans="1:9" ht="22.5" customHeight="1">
      <c r="A5" s="53" t="s">
        <v>123</v>
      </c>
      <c r="B5" s="53" t="s">
        <v>0</v>
      </c>
      <c r="C5" s="265" t="s">
        <v>124</v>
      </c>
      <c r="D5" s="265"/>
      <c r="E5" s="53" t="s">
        <v>95</v>
      </c>
      <c r="I5" s="4" t="s">
        <v>516</v>
      </c>
    </row>
    <row r="6" spans="1:9" ht="18" customHeight="1">
      <c r="A6" s="263" t="s">
        <v>125</v>
      </c>
      <c r="B6" s="263" t="s">
        <v>118</v>
      </c>
      <c r="C6" s="258" t="s">
        <v>52</v>
      </c>
      <c r="D6" s="259"/>
      <c r="E6" s="197">
        <v>57846000</v>
      </c>
      <c r="G6" s="4" t="s">
        <v>141</v>
      </c>
      <c r="I6" s="4" t="s">
        <v>515</v>
      </c>
    </row>
    <row r="7" spans="1:9" ht="18" customHeight="1">
      <c r="A7" s="263"/>
      <c r="B7" s="263"/>
      <c r="C7" s="258" t="s">
        <v>130</v>
      </c>
      <c r="D7" s="259"/>
      <c r="E7" s="197">
        <v>20884000</v>
      </c>
      <c r="G7" s="4" t="s">
        <v>141</v>
      </c>
      <c r="I7" s="4" t="s">
        <v>517</v>
      </c>
    </row>
    <row r="8" spans="1:9" ht="18" customHeight="1">
      <c r="A8" s="263"/>
      <c r="B8" s="263"/>
      <c r="C8" s="258" t="s">
        <v>131</v>
      </c>
      <c r="D8" s="259"/>
      <c r="E8" s="197">
        <v>15369000</v>
      </c>
      <c r="G8" s="4" t="s">
        <v>141</v>
      </c>
      <c r="I8" s="208">
        <v>21</v>
      </c>
    </row>
    <row r="9" spans="1:9" ht="18" customHeight="1">
      <c r="A9" s="263"/>
      <c r="B9" s="263"/>
      <c r="C9" s="258" t="s">
        <v>132</v>
      </c>
      <c r="D9" s="259"/>
      <c r="E9" s="197">
        <v>259891000</v>
      </c>
      <c r="G9" s="4" t="s">
        <v>141</v>
      </c>
      <c r="I9" s="208">
        <v>23</v>
      </c>
    </row>
    <row r="10" spans="1:9" ht="18" customHeight="1">
      <c r="A10" s="263"/>
      <c r="B10" s="263"/>
      <c r="C10" s="258" t="s">
        <v>53</v>
      </c>
      <c r="D10" s="259"/>
      <c r="E10" s="197">
        <v>118495000</v>
      </c>
      <c r="G10" s="4" t="s">
        <v>141</v>
      </c>
      <c r="I10" s="208">
        <v>25</v>
      </c>
    </row>
    <row r="11" spans="1:9" ht="18" customHeight="1">
      <c r="A11" s="263"/>
      <c r="B11" s="263"/>
      <c r="C11" s="258" t="s">
        <v>133</v>
      </c>
      <c r="D11" s="259"/>
      <c r="E11" s="197">
        <v>112408000</v>
      </c>
      <c r="G11" s="4" t="s">
        <v>141</v>
      </c>
      <c r="I11" s="208">
        <v>24</v>
      </c>
    </row>
    <row r="12" spans="1:9" ht="18" customHeight="1">
      <c r="A12" s="263"/>
      <c r="B12" s="263"/>
      <c r="C12" s="258" t="s">
        <v>134</v>
      </c>
      <c r="D12" s="259"/>
      <c r="E12" s="197">
        <f>+E15-SUM(E6:E11)</f>
        <v>2140851407</v>
      </c>
      <c r="G12" s="4" t="s">
        <v>142</v>
      </c>
      <c r="I12" s="4" t="s">
        <v>518</v>
      </c>
    </row>
    <row r="13" spans="1:9" ht="18" customHeight="1">
      <c r="A13" s="263"/>
      <c r="B13" s="263"/>
      <c r="C13" s="258"/>
      <c r="D13" s="259"/>
      <c r="E13" s="193"/>
    </row>
    <row r="14" spans="1:9" ht="18" customHeight="1">
      <c r="A14" s="263"/>
      <c r="B14" s="263"/>
      <c r="C14" s="260"/>
      <c r="D14" s="261"/>
      <c r="E14" s="193"/>
    </row>
    <row r="15" spans="1:9" ht="18" customHeight="1">
      <c r="A15" s="263"/>
      <c r="B15" s="263"/>
      <c r="C15" s="264" t="s">
        <v>135</v>
      </c>
      <c r="D15" s="264"/>
      <c r="E15" s="193">
        <v>2725744407</v>
      </c>
      <c r="F15" s="209" t="s">
        <v>546</v>
      </c>
      <c r="G15" s="4" t="s">
        <v>143</v>
      </c>
    </row>
    <row r="16" spans="1:9" ht="18" customHeight="1">
      <c r="A16" s="263"/>
      <c r="B16" s="263" t="s">
        <v>116</v>
      </c>
      <c r="C16" s="262" t="s">
        <v>126</v>
      </c>
      <c r="D16" s="54" t="s">
        <v>128</v>
      </c>
      <c r="E16" s="197">
        <v>352969000</v>
      </c>
      <c r="G16" s="4" t="s">
        <v>144</v>
      </c>
    </row>
    <row r="17" spans="1:7" ht="18" customHeight="1">
      <c r="A17" s="263"/>
      <c r="B17" s="263"/>
      <c r="C17" s="263"/>
      <c r="D17" s="54" t="s">
        <v>129</v>
      </c>
      <c r="E17" s="197">
        <v>114017000</v>
      </c>
      <c r="G17" s="4" t="s">
        <v>144</v>
      </c>
    </row>
    <row r="18" spans="1:7" ht="18" customHeight="1">
      <c r="A18" s="263"/>
      <c r="B18" s="263"/>
      <c r="C18" s="263"/>
      <c r="D18" s="54"/>
      <c r="E18" s="197">
        <v>-22961000</v>
      </c>
      <c r="G18" s="4" t="s">
        <v>142</v>
      </c>
    </row>
    <row r="19" spans="1:7" ht="18" customHeight="1">
      <c r="A19" s="263"/>
      <c r="B19" s="263"/>
      <c r="C19" s="263"/>
      <c r="D19" s="55" t="s">
        <v>96</v>
      </c>
      <c r="E19" s="197">
        <f>SUM(E16:E18)</f>
        <v>444025000</v>
      </c>
      <c r="F19" s="209" t="s">
        <v>546</v>
      </c>
      <c r="G19" s="4" t="s">
        <v>143</v>
      </c>
    </row>
    <row r="20" spans="1:7" ht="18" customHeight="1">
      <c r="A20" s="263"/>
      <c r="B20" s="263"/>
      <c r="C20" s="262" t="s">
        <v>127</v>
      </c>
      <c r="D20" s="54" t="s">
        <v>128</v>
      </c>
      <c r="E20" s="197">
        <f>352969000-E16</f>
        <v>0</v>
      </c>
      <c r="G20" s="4" t="s">
        <v>145</v>
      </c>
    </row>
    <row r="21" spans="1:7" ht="18" customHeight="1">
      <c r="A21" s="263"/>
      <c r="B21" s="263"/>
      <c r="C21" s="263"/>
      <c r="D21" s="54" t="s">
        <v>129</v>
      </c>
      <c r="E21" s="197">
        <v>0</v>
      </c>
      <c r="G21" s="4" t="s">
        <v>145</v>
      </c>
    </row>
    <row r="22" spans="1:7" ht="18" customHeight="1">
      <c r="A22" s="263"/>
      <c r="B22" s="263"/>
      <c r="C22" s="263"/>
      <c r="D22" s="54"/>
      <c r="E22" s="193"/>
      <c r="G22" s="4" t="s">
        <v>142</v>
      </c>
    </row>
    <row r="23" spans="1:7" ht="18" customHeight="1">
      <c r="A23" s="263"/>
      <c r="B23" s="263"/>
      <c r="C23" s="263"/>
      <c r="D23" s="55" t="s">
        <v>136</v>
      </c>
      <c r="E23" s="193">
        <f>SUM(E20:E22)</f>
        <v>0</v>
      </c>
    </row>
    <row r="24" spans="1:7" ht="18" customHeight="1">
      <c r="A24" s="259"/>
      <c r="B24" s="259"/>
      <c r="C24" s="264" t="s">
        <v>135</v>
      </c>
      <c r="D24" s="264"/>
      <c r="E24" s="193">
        <v>444024013</v>
      </c>
      <c r="F24" s="209" t="s">
        <v>546</v>
      </c>
      <c r="G24" s="4" t="s">
        <v>143</v>
      </c>
    </row>
    <row r="25" spans="1:7" ht="18" customHeight="1">
      <c r="A25" s="259"/>
      <c r="B25" s="264" t="s">
        <v>137</v>
      </c>
      <c r="C25" s="264"/>
      <c r="D25" s="264"/>
      <c r="E25" s="193">
        <f>E15+E24</f>
        <v>3169768420</v>
      </c>
      <c r="G25" s="4" t="s">
        <v>143</v>
      </c>
    </row>
    <row r="28" spans="1:7">
      <c r="B28" s="206" t="s">
        <v>531</v>
      </c>
    </row>
    <row r="29" spans="1:7">
      <c r="B29" s="63" t="s">
        <v>150</v>
      </c>
    </row>
    <row r="30" spans="1:7">
      <c r="B30" s="65" t="s">
        <v>151</v>
      </c>
      <c r="C30" s="56" t="s">
        <v>152</v>
      </c>
    </row>
    <row r="31" spans="1:7">
      <c r="B31" s="65" t="s">
        <v>154</v>
      </c>
      <c r="C31" s="56" t="s">
        <v>547</v>
      </c>
    </row>
    <row r="32" spans="1:7">
      <c r="B32" s="65" t="s">
        <v>156</v>
      </c>
      <c r="C32" s="56" t="s">
        <v>548</v>
      </c>
    </row>
    <row r="33" spans="2:3">
      <c r="B33" s="65" t="s">
        <v>530</v>
      </c>
      <c r="C33" s="56" t="s">
        <v>549</v>
      </c>
    </row>
  </sheetData>
  <mergeCells count="18">
    <mergeCell ref="C5:D5"/>
    <mergeCell ref="A6:A25"/>
    <mergeCell ref="B6:B15"/>
    <mergeCell ref="C6:D6"/>
    <mergeCell ref="C7:D7"/>
    <mergeCell ref="C8:D8"/>
    <mergeCell ref="C13:D13"/>
    <mergeCell ref="C15:D15"/>
    <mergeCell ref="B16:B24"/>
    <mergeCell ref="C16:C19"/>
    <mergeCell ref="C9:D9"/>
    <mergeCell ref="C10:D10"/>
    <mergeCell ref="C11:D11"/>
    <mergeCell ref="C12:D12"/>
    <mergeCell ref="C14:D14"/>
    <mergeCell ref="C20:C23"/>
    <mergeCell ref="C24:D24"/>
    <mergeCell ref="B25:D25"/>
  </mergeCells>
  <phoneticPr fontId="11"/>
  <printOptions horizontalCentered="1"/>
  <pageMargins left="0.9055118110236221" right="0.39370078740157483" top="0.98425196850393704" bottom="0.39370078740157483" header="0.19685039370078741" footer="0.19685039370078741"/>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pageSetUpPr fitToPage="1"/>
  </sheetPr>
  <dimension ref="A1:F11"/>
  <sheetViews>
    <sheetView showGridLines="0" zoomScaleNormal="100" workbookViewId="0">
      <selection activeCell="B4" sqref="B4:F15"/>
    </sheetView>
  </sheetViews>
  <sheetFormatPr defaultColWidth="8.875" defaultRowHeight="20.25" customHeight="1"/>
  <cols>
    <col min="1" max="1" width="23.375" style="1" customWidth="1"/>
    <col min="2" max="6" width="20.875" style="1" customWidth="1"/>
    <col min="7" max="16384" width="8.875" style="1"/>
  </cols>
  <sheetData>
    <row r="1" spans="1:6" ht="20.25" customHeight="1">
      <c r="A1" s="266" t="s">
        <v>114</v>
      </c>
      <c r="B1" s="267"/>
      <c r="C1" s="267"/>
      <c r="D1" s="267"/>
      <c r="E1" s="267"/>
      <c r="F1" s="267"/>
    </row>
    <row r="2" spans="1:6" ht="20.25" customHeight="1">
      <c r="A2" s="47" t="s">
        <v>139</v>
      </c>
      <c r="B2" s="47"/>
      <c r="C2" s="47"/>
      <c r="D2" s="47"/>
      <c r="E2" s="47"/>
      <c r="F2" s="48"/>
    </row>
    <row r="3" spans="1:6" ht="20.25" customHeight="1">
      <c r="A3" s="76" t="s">
        <v>491</v>
      </c>
      <c r="B3" s="47"/>
      <c r="C3" s="47"/>
      <c r="D3" s="47"/>
      <c r="E3" s="47"/>
      <c r="F3" s="3" t="s">
        <v>5</v>
      </c>
    </row>
    <row r="4" spans="1:6" ht="20.25" customHeight="1">
      <c r="A4" s="268" t="s">
        <v>0</v>
      </c>
      <c r="B4" s="270" t="s">
        <v>95</v>
      </c>
      <c r="C4" s="270" t="s">
        <v>115</v>
      </c>
      <c r="D4" s="270"/>
      <c r="E4" s="270"/>
      <c r="F4" s="270"/>
    </row>
    <row r="5" spans="1:6" ht="20.25" customHeight="1">
      <c r="A5" s="268"/>
      <c r="B5" s="270"/>
      <c r="C5" s="270" t="s">
        <v>116</v>
      </c>
      <c r="D5" s="270" t="s">
        <v>117</v>
      </c>
      <c r="E5" s="270" t="s">
        <v>118</v>
      </c>
      <c r="F5" s="270" t="s">
        <v>3</v>
      </c>
    </row>
    <row r="6" spans="1:6" ht="20.25" customHeight="1" thickBot="1">
      <c r="A6" s="269"/>
      <c r="B6" s="271"/>
      <c r="C6" s="271"/>
      <c r="D6" s="271"/>
      <c r="E6" s="271"/>
      <c r="F6" s="271"/>
    </row>
    <row r="7" spans="1:6" ht="20.25" customHeight="1" thickTop="1">
      <c r="A7" s="49" t="s">
        <v>119</v>
      </c>
      <c r="B7" s="74"/>
      <c r="C7" s="75"/>
      <c r="D7" s="75"/>
      <c r="E7" s="75"/>
      <c r="F7" s="74"/>
    </row>
    <row r="8" spans="1:6" ht="20.25" customHeight="1">
      <c r="A8" s="49" t="s">
        <v>120</v>
      </c>
      <c r="B8" s="74"/>
      <c r="C8" s="74"/>
      <c r="D8" s="74"/>
      <c r="E8" s="74"/>
      <c r="F8" s="74"/>
    </row>
    <row r="9" spans="1:6" ht="20.25" customHeight="1">
      <c r="A9" s="49" t="s">
        <v>121</v>
      </c>
      <c r="B9" s="74"/>
      <c r="C9" s="74"/>
      <c r="D9" s="74"/>
      <c r="E9" s="74"/>
      <c r="F9" s="74"/>
    </row>
    <row r="10" spans="1:6" ht="20.25" customHeight="1">
      <c r="A10" s="49" t="s">
        <v>3</v>
      </c>
      <c r="B10" s="74"/>
      <c r="C10" s="74"/>
      <c r="D10" s="74"/>
      <c r="E10" s="74"/>
      <c r="F10" s="74"/>
    </row>
    <row r="11" spans="1:6" ht="20.25" customHeight="1">
      <c r="A11" s="51" t="s">
        <v>2</v>
      </c>
      <c r="B11" s="74"/>
      <c r="C11" s="74"/>
      <c r="D11" s="74"/>
      <c r="E11" s="74"/>
      <c r="F11" s="74"/>
    </row>
  </sheetData>
  <mergeCells count="8">
    <mergeCell ref="A1:F1"/>
    <mergeCell ref="A4:A6"/>
    <mergeCell ref="B4:B6"/>
    <mergeCell ref="C4:F4"/>
    <mergeCell ref="C5:C6"/>
    <mergeCell ref="D5:D6"/>
    <mergeCell ref="E5:E6"/>
    <mergeCell ref="F5:F6"/>
  </mergeCells>
  <phoneticPr fontId="11"/>
  <printOptions horizontalCentered="1"/>
  <pageMargins left="0.3888888888888889" right="0.3888888888888889" top="0.77" bottom="0.3888888888888889" header="0.19444444444444445" footer="0.19444444444444445"/>
  <pageSetup paperSize="9"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A4AC8-EE87-4F1C-A25A-81C11E686EC2}">
  <sheetPr>
    <tabColor rgb="FFFFFF00"/>
  </sheetPr>
  <dimension ref="A1:I24"/>
  <sheetViews>
    <sheetView showGridLines="0" zoomScaleNormal="100" workbookViewId="0">
      <selection sqref="A1:F11"/>
    </sheetView>
  </sheetViews>
  <sheetFormatPr defaultColWidth="8.875" defaultRowHeight="20.25" customHeight="1"/>
  <cols>
    <col min="1" max="1" width="23.375" style="1" customWidth="1"/>
    <col min="2" max="6" width="20.875" style="1" customWidth="1"/>
    <col min="7" max="7" width="8.875" style="1"/>
    <col min="8" max="8" width="10.5" style="1" bestFit="1" customWidth="1"/>
    <col min="9" max="9" width="11.375" style="1" bestFit="1" customWidth="1"/>
    <col min="10" max="16384" width="8.875" style="1"/>
  </cols>
  <sheetData>
    <row r="1" spans="1:9" ht="21" customHeight="1">
      <c r="A1" s="272" t="s">
        <v>114</v>
      </c>
      <c r="B1" s="273"/>
      <c r="C1" s="273"/>
      <c r="D1" s="273"/>
      <c r="E1" s="273"/>
      <c r="F1" s="273"/>
    </row>
    <row r="2" spans="1:9" ht="14.25">
      <c r="A2" s="1" t="s">
        <v>168</v>
      </c>
      <c r="B2" s="47"/>
      <c r="C2" s="47"/>
      <c r="D2" s="47"/>
      <c r="E2" s="47"/>
      <c r="F2" s="76" t="s">
        <v>491</v>
      </c>
    </row>
    <row r="3" spans="1:9" ht="13.5">
      <c r="A3" s="47" t="s">
        <v>146</v>
      </c>
      <c r="B3" s="47"/>
      <c r="C3" s="47"/>
      <c r="D3" s="47"/>
      <c r="E3" s="47"/>
      <c r="F3" s="48" t="s">
        <v>513</v>
      </c>
    </row>
    <row r="4" spans="1:9" ht="13.5">
      <c r="A4" s="268" t="s">
        <v>0</v>
      </c>
      <c r="B4" s="270" t="s">
        <v>95</v>
      </c>
      <c r="C4" s="270" t="s">
        <v>115</v>
      </c>
      <c r="D4" s="270"/>
      <c r="E4" s="270"/>
      <c r="F4" s="270"/>
    </row>
    <row r="5" spans="1:9" ht="13.5">
      <c r="A5" s="268"/>
      <c r="B5" s="270"/>
      <c r="C5" s="270" t="s">
        <v>116</v>
      </c>
      <c r="D5" s="270" t="s">
        <v>117</v>
      </c>
      <c r="E5" s="270" t="s">
        <v>118</v>
      </c>
      <c r="F5" s="270" t="s">
        <v>3</v>
      </c>
    </row>
    <row r="6" spans="1:9" ht="14.25" thickBot="1">
      <c r="A6" s="269"/>
      <c r="B6" s="271"/>
      <c r="C6" s="271"/>
      <c r="D6" s="271"/>
      <c r="E6" s="271"/>
      <c r="F6" s="271"/>
    </row>
    <row r="7" spans="1:9" ht="21" customHeight="1" thickTop="1">
      <c r="A7" s="49" t="s">
        <v>119</v>
      </c>
      <c r="B7" s="50">
        <f>SUM(C7:F7)</f>
        <v>35021637</v>
      </c>
      <c r="C7" s="50">
        <v>5022967</v>
      </c>
      <c r="D7" s="50">
        <v>1489752</v>
      </c>
      <c r="E7" s="50">
        <v>24092420</v>
      </c>
      <c r="F7" s="50">
        <v>4416498</v>
      </c>
      <c r="H7" s="1">
        <v>35021637</v>
      </c>
      <c r="I7" s="1">
        <f>+H7-B7</f>
        <v>0</v>
      </c>
    </row>
    <row r="8" spans="1:9" ht="21" customHeight="1">
      <c r="A8" s="49" t="s">
        <v>120</v>
      </c>
      <c r="B8" s="50">
        <f>SUM(C8:F8)</f>
        <v>446715538</v>
      </c>
      <c r="C8" s="50">
        <f>+財源の明細!E19</f>
        <v>444025000</v>
      </c>
      <c r="D8" s="50">
        <v>2635400</v>
      </c>
      <c r="E8" s="50">
        <v>55138</v>
      </c>
      <c r="F8" s="50"/>
      <c r="H8" s="1">
        <v>3565039</v>
      </c>
      <c r="I8" s="1">
        <f>+H8-B8</f>
        <v>-443150499</v>
      </c>
    </row>
    <row r="9" spans="1:9" ht="21" customHeight="1">
      <c r="A9" s="49" t="s">
        <v>121</v>
      </c>
      <c r="B9" s="50">
        <f>SUM(C9:F9)</f>
        <v>2825740</v>
      </c>
      <c r="C9" s="50">
        <v>0</v>
      </c>
      <c r="D9" s="50">
        <v>332600</v>
      </c>
      <c r="E9" s="50">
        <v>2493140</v>
      </c>
      <c r="F9" s="50"/>
      <c r="H9" s="1">
        <v>2825740</v>
      </c>
      <c r="I9" s="1">
        <f>+H9-B9</f>
        <v>0</v>
      </c>
    </row>
    <row r="10" spans="1:9" ht="21" customHeight="1">
      <c r="A10" s="49" t="s">
        <v>3</v>
      </c>
      <c r="B10" s="50" t="s">
        <v>1</v>
      </c>
      <c r="C10" s="50"/>
      <c r="D10" s="50"/>
      <c r="E10" s="50"/>
      <c r="F10" s="50"/>
    </row>
    <row r="11" spans="1:9" ht="21" customHeight="1">
      <c r="A11" s="51" t="s">
        <v>2</v>
      </c>
      <c r="B11" s="50">
        <f>SUM(B7:B10)</f>
        <v>484562915</v>
      </c>
      <c r="C11" s="50">
        <f t="shared" ref="C11:D11" si="0">SUM(C7:C10)</f>
        <v>449047967</v>
      </c>
      <c r="D11" s="50">
        <f t="shared" si="0"/>
        <v>4457752</v>
      </c>
      <c r="E11" s="50">
        <f>SUM(E7:E10)</f>
        <v>26640698</v>
      </c>
      <c r="F11" s="50">
        <f>SUM(F7:F10)</f>
        <v>4416498</v>
      </c>
    </row>
    <row r="12" spans="1:9" ht="21" customHeight="1">
      <c r="B12" s="62"/>
      <c r="C12" s="62" t="s">
        <v>147</v>
      </c>
      <c r="D12" s="62" t="s">
        <v>148</v>
      </c>
      <c r="E12" s="62" t="s">
        <v>149</v>
      </c>
    </row>
    <row r="13" spans="1:9" ht="20.25" customHeight="1">
      <c r="A13" s="63" t="s">
        <v>150</v>
      </c>
      <c r="B13" s="4"/>
      <c r="D13" s="64"/>
    </row>
    <row r="14" spans="1:9" ht="20.25" customHeight="1">
      <c r="A14" s="65" t="s">
        <v>151</v>
      </c>
      <c r="B14" s="56" t="s">
        <v>152</v>
      </c>
      <c r="C14" s="66"/>
      <c r="D14" s="67" t="s">
        <v>153</v>
      </c>
    </row>
    <row r="15" spans="1:9" ht="20.25" customHeight="1">
      <c r="A15" s="65" t="s">
        <v>154</v>
      </c>
      <c r="B15" s="56" t="s">
        <v>155</v>
      </c>
      <c r="C15" s="68"/>
      <c r="D15" s="67" t="s">
        <v>159</v>
      </c>
    </row>
    <row r="16" spans="1:9" ht="20.25" customHeight="1">
      <c r="A16" s="65" t="s">
        <v>156</v>
      </c>
      <c r="B16" s="56" t="s">
        <v>157</v>
      </c>
      <c r="C16" s="69"/>
      <c r="D16" s="67" t="s">
        <v>160</v>
      </c>
    </row>
    <row r="17" spans="3:5" ht="20.25" customHeight="1">
      <c r="C17" s="73"/>
      <c r="D17" s="67" t="s">
        <v>161</v>
      </c>
    </row>
    <row r="18" spans="3:5" ht="20.25" customHeight="1">
      <c r="C18" s="70"/>
      <c r="D18" s="1" t="s">
        <v>158</v>
      </c>
    </row>
    <row r="19" spans="3:5" ht="20.25" customHeight="1">
      <c r="C19" s="71"/>
      <c r="D19" s="1" t="s">
        <v>142</v>
      </c>
    </row>
    <row r="20" spans="3:5" ht="20.25" customHeight="1">
      <c r="C20" s="72"/>
      <c r="D20" s="1" t="s">
        <v>162</v>
      </c>
    </row>
    <row r="23" spans="3:5" ht="20.25" customHeight="1">
      <c r="C23" s="1">
        <v>5897468</v>
      </c>
      <c r="D23" s="1">
        <v>4457752</v>
      </c>
      <c r="E23" s="1">
        <v>26640698</v>
      </c>
    </row>
    <row r="24" spans="3:5" ht="20.25" customHeight="1">
      <c r="C24" s="1">
        <f>+C23-C11</f>
        <v>-443150499</v>
      </c>
      <c r="D24" s="1">
        <f>+D23-D11</f>
        <v>0</v>
      </c>
      <c r="E24" s="1">
        <f>+E23-E11</f>
        <v>0</v>
      </c>
    </row>
  </sheetData>
  <mergeCells count="8">
    <mergeCell ref="A1:F1"/>
    <mergeCell ref="A4:A6"/>
    <mergeCell ref="B4:B6"/>
    <mergeCell ref="C4:F4"/>
    <mergeCell ref="C5:C6"/>
    <mergeCell ref="D5:D6"/>
    <mergeCell ref="E5:E6"/>
    <mergeCell ref="F5:F6"/>
  </mergeCells>
  <phoneticPr fontId="11"/>
  <pageMargins left="0.7" right="0.7" top="0.75" bottom="0.75" header="0.3" footer="0.3"/>
  <pageSetup paperSize="9" scale="69" orientation="landscape"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F24"/>
  <sheetViews>
    <sheetView showGridLines="0" view="pageBreakPreview" zoomScaleNormal="100" zoomScaleSheetLayoutView="100" workbookViewId="0">
      <selection activeCell="E7" sqref="E7"/>
    </sheetView>
  </sheetViews>
  <sheetFormatPr defaultColWidth="8.875" defaultRowHeight="20.25" customHeight="1"/>
  <cols>
    <col min="1" max="1" width="23.375" style="1" customWidth="1"/>
    <col min="2" max="6" width="20.875" style="1" customWidth="1"/>
    <col min="7" max="7" width="17.25" style="1" customWidth="1"/>
    <col min="8" max="8" width="12.875" style="1" bestFit="1" customWidth="1"/>
    <col min="9" max="9" width="14.5" style="1" customWidth="1"/>
    <col min="10" max="16384" width="8.875" style="1"/>
  </cols>
  <sheetData>
    <row r="1" spans="1:6" ht="21" customHeight="1">
      <c r="A1" s="272" t="s">
        <v>114</v>
      </c>
      <c r="B1" s="273"/>
      <c r="C1" s="273"/>
      <c r="D1" s="273"/>
      <c r="E1" s="273"/>
      <c r="F1" s="273"/>
    </row>
    <row r="2" spans="1:6" ht="14.25">
      <c r="A2" s="47" t="s">
        <v>139</v>
      </c>
      <c r="B2" s="194"/>
      <c r="C2" s="47"/>
      <c r="D2" s="47"/>
      <c r="E2" s="47"/>
      <c r="F2" s="76"/>
    </row>
    <row r="3" spans="1:6" ht="13.5">
      <c r="A3" s="47" t="s">
        <v>521</v>
      </c>
      <c r="B3" s="47"/>
      <c r="C3" s="47"/>
      <c r="D3" s="47"/>
      <c r="E3" s="47"/>
      <c r="F3" s="48" t="s">
        <v>513</v>
      </c>
    </row>
    <row r="4" spans="1:6" ht="13.5">
      <c r="A4" s="268" t="s">
        <v>0</v>
      </c>
      <c r="B4" s="270" t="s">
        <v>95</v>
      </c>
      <c r="C4" s="270" t="s">
        <v>115</v>
      </c>
      <c r="D4" s="270"/>
      <c r="E4" s="270"/>
      <c r="F4" s="270"/>
    </row>
    <row r="5" spans="1:6" ht="13.5">
      <c r="A5" s="268"/>
      <c r="B5" s="270"/>
      <c r="C5" s="270" t="s">
        <v>116</v>
      </c>
      <c r="D5" s="270" t="s">
        <v>117</v>
      </c>
      <c r="E5" s="270" t="s">
        <v>118</v>
      </c>
      <c r="F5" s="270" t="s">
        <v>3</v>
      </c>
    </row>
    <row r="6" spans="1:6" ht="14.25" thickBot="1">
      <c r="A6" s="269"/>
      <c r="B6" s="271"/>
      <c r="C6" s="271"/>
      <c r="D6" s="271"/>
      <c r="E6" s="271"/>
      <c r="F6" s="271"/>
    </row>
    <row r="7" spans="1:6" ht="21" customHeight="1" thickTop="1">
      <c r="A7" s="49" t="s">
        <v>119</v>
      </c>
      <c r="B7" s="214">
        <v>4166297285</v>
      </c>
      <c r="C7" s="215">
        <f>+C11-C8-C9</f>
        <v>376715785</v>
      </c>
      <c r="D7" s="215">
        <f>+D11-D8-D9</f>
        <v>109026000</v>
      </c>
      <c r="E7" s="215">
        <f>+E11-E8-E9</f>
        <v>2335917557</v>
      </c>
      <c r="F7" s="215">
        <f>B7-C7-D7-E7</f>
        <v>1344637943</v>
      </c>
    </row>
    <row r="8" spans="1:6" ht="21" customHeight="1">
      <c r="A8" s="49" t="s">
        <v>120</v>
      </c>
      <c r="B8" s="214">
        <v>397151246</v>
      </c>
      <c r="C8" s="215">
        <v>67308228</v>
      </c>
      <c r="D8" s="215">
        <v>140700000</v>
      </c>
      <c r="E8" s="215">
        <f>+B8-C8-D8</f>
        <v>189143018</v>
      </c>
      <c r="F8" s="215"/>
    </row>
    <row r="9" spans="1:6" ht="21" customHeight="1">
      <c r="A9" s="49" t="s">
        <v>121</v>
      </c>
      <c r="B9" s="214">
        <v>200683832</v>
      </c>
      <c r="C9" s="215">
        <v>0</v>
      </c>
      <c r="D9" s="215"/>
      <c r="E9" s="215">
        <f>+B9-C9-D9</f>
        <v>200683832</v>
      </c>
      <c r="F9" s="215"/>
    </row>
    <row r="10" spans="1:6" ht="21" customHeight="1">
      <c r="A10" s="49" t="s">
        <v>3</v>
      </c>
      <c r="B10" s="214"/>
      <c r="C10" s="215"/>
      <c r="D10" s="215"/>
      <c r="E10" s="215"/>
      <c r="F10" s="215"/>
    </row>
    <row r="11" spans="1:6" ht="21" customHeight="1">
      <c r="A11" s="51" t="s">
        <v>2</v>
      </c>
      <c r="B11" s="214">
        <f>SUM(B7:B10)</f>
        <v>4764132363</v>
      </c>
      <c r="C11" s="215">
        <v>444024013</v>
      </c>
      <c r="D11" s="215">
        <v>249726000</v>
      </c>
      <c r="E11" s="215">
        <v>2725744407</v>
      </c>
      <c r="F11" s="215">
        <f>SUM(F7:F10)</f>
        <v>1344637943</v>
      </c>
    </row>
    <row r="12" spans="1:6" ht="21" customHeight="1">
      <c r="B12" s="62"/>
      <c r="C12" s="210" t="s">
        <v>555</v>
      </c>
      <c r="D12" s="210" t="s">
        <v>550</v>
      </c>
      <c r="E12" s="210" t="s">
        <v>551</v>
      </c>
    </row>
    <row r="13" spans="1:6" ht="20.25" customHeight="1">
      <c r="D13" s="64"/>
    </row>
    <row r="14" spans="1:6" ht="20.25" customHeight="1">
      <c r="C14" s="211"/>
      <c r="D14" s="67" t="s">
        <v>552</v>
      </c>
    </row>
    <row r="15" spans="1:6" ht="20.25" customHeight="1">
      <c r="C15" s="212"/>
      <c r="D15" s="67" t="s">
        <v>553</v>
      </c>
    </row>
    <row r="16" spans="1:6" ht="20.25" customHeight="1">
      <c r="C16" s="213"/>
      <c r="D16" s="67" t="s">
        <v>554</v>
      </c>
    </row>
    <row r="17" spans="1:4" ht="20.25" customHeight="1">
      <c r="C17" s="67"/>
      <c r="D17" s="67"/>
    </row>
    <row r="18" spans="1:4" ht="20.25" customHeight="1">
      <c r="A18" s="206" t="s">
        <v>531</v>
      </c>
      <c r="B18" s="4"/>
      <c r="C18" s="67"/>
    </row>
    <row r="19" spans="1:4" ht="20.25" customHeight="1">
      <c r="A19" s="63" t="s">
        <v>150</v>
      </c>
      <c r="B19" s="4"/>
      <c r="C19" s="71"/>
    </row>
    <row r="20" spans="1:4" ht="20.25" customHeight="1">
      <c r="A20" s="65" t="s">
        <v>151</v>
      </c>
      <c r="B20" s="56" t="s">
        <v>152</v>
      </c>
      <c r="C20" s="72"/>
    </row>
    <row r="21" spans="1:4" ht="20.25" customHeight="1">
      <c r="A21" s="65" t="s">
        <v>154</v>
      </c>
      <c r="B21" s="56" t="s">
        <v>556</v>
      </c>
    </row>
    <row r="22" spans="1:4" ht="20.25" customHeight="1">
      <c r="A22" s="65" t="s">
        <v>156</v>
      </c>
      <c r="B22" s="56" t="s">
        <v>557</v>
      </c>
    </row>
    <row r="23" spans="1:4" ht="20.25" customHeight="1">
      <c r="A23" s="65" t="s">
        <v>530</v>
      </c>
      <c r="B23" s="56" t="s">
        <v>558</v>
      </c>
    </row>
    <row r="24" spans="1:4" ht="20.25" customHeight="1">
      <c r="C24" s="184"/>
    </row>
  </sheetData>
  <mergeCells count="8">
    <mergeCell ref="A1:F1"/>
    <mergeCell ref="A4:A6"/>
    <mergeCell ref="B4:B6"/>
    <mergeCell ref="C4:F4"/>
    <mergeCell ref="C5:C6"/>
    <mergeCell ref="D5:D6"/>
    <mergeCell ref="E5:E6"/>
    <mergeCell ref="F5:F6"/>
  </mergeCells>
  <phoneticPr fontId="11"/>
  <printOptions horizontalCentered="1"/>
  <pageMargins left="0.9055118110236221" right="0.39370078740157483" top="0.98425196850393704" bottom="0.39370078740157483" header="0.19685039370078741" footer="0.19685039370078741"/>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17"/>
  <sheetViews>
    <sheetView tabSelected="1" view="pageBreakPreview" zoomScaleNormal="100" zoomScaleSheetLayoutView="100" workbookViewId="0">
      <selection activeCell="E7" sqref="E7"/>
    </sheetView>
  </sheetViews>
  <sheetFormatPr defaultColWidth="8.875" defaultRowHeight="11.25"/>
  <cols>
    <col min="1" max="1" width="31.625" style="4" customWidth="1"/>
    <col min="2" max="2" width="40.875" style="4" customWidth="1"/>
    <col min="3" max="16384" width="8.875" style="4"/>
  </cols>
  <sheetData>
    <row r="1" spans="1:2" ht="21">
      <c r="A1" s="6" t="s">
        <v>163</v>
      </c>
    </row>
    <row r="2" spans="1:2" ht="14.25">
      <c r="A2" s="47" t="s">
        <v>139</v>
      </c>
      <c r="B2" s="76"/>
    </row>
    <row r="3" spans="1:2" ht="14.25">
      <c r="A3" s="47" t="s">
        <v>528</v>
      </c>
      <c r="B3" s="76"/>
    </row>
    <row r="4" spans="1:2" ht="14.25">
      <c r="A4" s="76"/>
      <c r="B4" s="77" t="s">
        <v>169</v>
      </c>
    </row>
    <row r="5" spans="1:2" ht="21" customHeight="1">
      <c r="A5" s="78" t="s">
        <v>28</v>
      </c>
      <c r="B5" s="78" t="s">
        <v>91</v>
      </c>
    </row>
    <row r="6" spans="1:2" ht="21" customHeight="1">
      <c r="A6" s="79" t="s">
        <v>164</v>
      </c>
      <c r="B6" s="202">
        <v>114381066</v>
      </c>
    </row>
    <row r="7" spans="1:2" ht="21" customHeight="1">
      <c r="A7" s="79" t="s">
        <v>165</v>
      </c>
      <c r="B7" s="202">
        <v>16079202</v>
      </c>
    </row>
    <row r="8" spans="1:2" ht="21" customHeight="1">
      <c r="A8" s="80" t="s">
        <v>2</v>
      </c>
      <c r="B8" s="81">
        <f>SUM(B6:B7)</f>
        <v>130460268</v>
      </c>
    </row>
    <row r="12" spans="1:2">
      <c r="A12" s="206" t="s">
        <v>531</v>
      </c>
    </row>
    <row r="13" spans="1:2">
      <c r="A13" s="63" t="s">
        <v>150</v>
      </c>
    </row>
    <row r="14" spans="1:2">
      <c r="A14" s="65" t="s">
        <v>151</v>
      </c>
      <c r="B14" s="56" t="s">
        <v>152</v>
      </c>
    </row>
    <row r="15" spans="1:2">
      <c r="A15" s="65" t="s">
        <v>154</v>
      </c>
      <c r="B15" s="56" t="s">
        <v>559</v>
      </c>
    </row>
    <row r="16" spans="1:2">
      <c r="A16" s="65" t="s">
        <v>156</v>
      </c>
      <c r="B16" s="56" t="s">
        <v>560</v>
      </c>
    </row>
    <row r="17" spans="1:2">
      <c r="A17" s="65" t="s">
        <v>530</v>
      </c>
      <c r="B17" s="56" t="s">
        <v>561</v>
      </c>
    </row>
  </sheetData>
  <phoneticPr fontId="11"/>
  <printOptions horizontalCentered="1"/>
  <pageMargins left="0.9055118110236221" right="0.39370078740157483" top="0.98425196850393704" bottom="0.39370078740157483" header="0.19685039370078741" footer="0.19685039370078741"/>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2C998-366E-4C00-977A-52F321E3D992}">
  <dimension ref="A3:I26"/>
  <sheetViews>
    <sheetView workbookViewId="0">
      <selection activeCell="A25" sqref="A25"/>
    </sheetView>
  </sheetViews>
  <sheetFormatPr defaultRowHeight="13.5"/>
  <cols>
    <col min="1" max="1" width="30.625" bestFit="1" customWidth="1"/>
    <col min="2" max="2" width="9.5" bestFit="1" customWidth="1"/>
    <col min="3" max="3" width="15.375" style="183" bestFit="1" customWidth="1"/>
    <col min="4" max="4" width="13.75" style="184" customWidth="1"/>
    <col min="5" max="5" width="11.5" style="183" bestFit="1" customWidth="1"/>
    <col min="6" max="6" width="15.5" style="183" bestFit="1" customWidth="1"/>
    <col min="7" max="9" width="8.875" style="178"/>
  </cols>
  <sheetData>
    <row r="3" spans="1:6">
      <c r="A3" s="226" t="s">
        <v>228</v>
      </c>
      <c r="B3" s="226" t="s">
        <v>439</v>
      </c>
      <c r="C3" s="227" t="s">
        <v>223</v>
      </c>
      <c r="D3" s="228" t="s">
        <v>433</v>
      </c>
      <c r="E3" s="228"/>
      <c r="F3" s="227" t="s">
        <v>434</v>
      </c>
    </row>
    <row r="4" spans="1:6">
      <c r="A4" s="226"/>
      <c r="B4" s="226"/>
      <c r="C4" s="227"/>
      <c r="D4" s="179" t="s">
        <v>222</v>
      </c>
      <c r="E4" s="180" t="s">
        <v>221</v>
      </c>
      <c r="F4" s="227"/>
    </row>
    <row r="5" spans="1:6">
      <c r="A5" s="154" t="s">
        <v>440</v>
      </c>
      <c r="B5" s="177" t="s">
        <v>501</v>
      </c>
      <c r="C5" s="181">
        <v>20500000</v>
      </c>
      <c r="D5" s="182"/>
      <c r="E5" s="181"/>
      <c r="F5" s="181">
        <f>+C5+D5-E5</f>
        <v>20500000</v>
      </c>
    </row>
    <row r="6" spans="1:6">
      <c r="A6" s="154" t="s">
        <v>441</v>
      </c>
      <c r="B6" s="177" t="s">
        <v>501</v>
      </c>
      <c r="C6" s="181">
        <v>24500000</v>
      </c>
      <c r="D6" s="182"/>
      <c r="E6" s="181"/>
      <c r="F6" s="181">
        <f t="shared" ref="F6:F25" si="0">+C6+D6-E6</f>
        <v>24500000</v>
      </c>
    </row>
    <row r="7" spans="1:6">
      <c r="A7" s="154" t="s">
        <v>443</v>
      </c>
      <c r="B7" s="177" t="s">
        <v>501</v>
      </c>
      <c r="C7" s="181">
        <v>27000000</v>
      </c>
      <c r="D7" s="182"/>
      <c r="E7" s="181"/>
      <c r="F7" s="181">
        <f t="shared" si="0"/>
        <v>27000000</v>
      </c>
    </row>
    <row r="8" spans="1:6">
      <c r="A8" s="154" t="s">
        <v>444</v>
      </c>
      <c r="B8" s="177" t="s">
        <v>501</v>
      </c>
      <c r="C8" s="181">
        <v>5000000</v>
      </c>
      <c r="D8" s="182"/>
      <c r="E8" s="181"/>
      <c r="F8" s="181">
        <f t="shared" si="0"/>
        <v>5000000</v>
      </c>
    </row>
    <row r="9" spans="1:6">
      <c r="A9" s="160" t="s">
        <v>446</v>
      </c>
      <c r="B9" s="177" t="s">
        <v>502</v>
      </c>
      <c r="C9" s="181">
        <v>158836000</v>
      </c>
      <c r="D9" s="182"/>
      <c r="E9" s="181"/>
      <c r="F9" s="181">
        <f t="shared" si="0"/>
        <v>158836000</v>
      </c>
    </row>
    <row r="10" spans="1:6">
      <c r="A10" s="160" t="s">
        <v>448</v>
      </c>
      <c r="B10" s="177" t="s">
        <v>502</v>
      </c>
      <c r="C10" s="181">
        <v>15600000</v>
      </c>
      <c r="D10" s="182"/>
      <c r="E10" s="181"/>
      <c r="F10" s="181">
        <f t="shared" si="0"/>
        <v>15600000</v>
      </c>
    </row>
    <row r="11" spans="1:6">
      <c r="A11" s="160" t="s">
        <v>450</v>
      </c>
      <c r="B11" s="177" t="s">
        <v>502</v>
      </c>
      <c r="C11" s="181">
        <v>10000000</v>
      </c>
      <c r="D11" s="182"/>
      <c r="E11" s="181"/>
      <c r="F11" s="181">
        <f t="shared" si="0"/>
        <v>10000000</v>
      </c>
    </row>
    <row r="12" spans="1:6">
      <c r="A12" s="160" t="s">
        <v>451</v>
      </c>
      <c r="B12" s="177" t="s">
        <v>502</v>
      </c>
      <c r="C12" s="181">
        <v>8119000</v>
      </c>
      <c r="D12" s="182"/>
      <c r="E12" s="181"/>
      <c r="F12" s="181">
        <f t="shared" si="0"/>
        <v>8119000</v>
      </c>
    </row>
    <row r="13" spans="1:6">
      <c r="A13" s="160" t="s">
        <v>452</v>
      </c>
      <c r="B13" s="177" t="s">
        <v>502</v>
      </c>
      <c r="C13" s="181">
        <v>3000000</v>
      </c>
      <c r="D13" s="182"/>
      <c r="E13" s="181"/>
      <c r="F13" s="181">
        <f t="shared" si="0"/>
        <v>3000000</v>
      </c>
    </row>
    <row r="14" spans="1:6">
      <c r="A14" s="160" t="s">
        <v>453</v>
      </c>
      <c r="B14" s="177" t="s">
        <v>502</v>
      </c>
      <c r="C14" s="181">
        <v>22500000</v>
      </c>
      <c r="D14" s="182"/>
      <c r="E14" s="181"/>
      <c r="F14" s="181">
        <f t="shared" si="0"/>
        <v>22500000</v>
      </c>
    </row>
    <row r="15" spans="1:6">
      <c r="A15" s="160" t="s">
        <v>454</v>
      </c>
      <c r="B15" s="177" t="s">
        <v>502</v>
      </c>
      <c r="C15" s="181">
        <v>40000000</v>
      </c>
      <c r="D15" s="182"/>
      <c r="E15" s="181"/>
      <c r="F15" s="181">
        <f t="shared" si="0"/>
        <v>40000000</v>
      </c>
    </row>
    <row r="16" spans="1:6">
      <c r="A16" s="160" t="s">
        <v>455</v>
      </c>
      <c r="B16" s="177" t="s">
        <v>502</v>
      </c>
      <c r="C16" s="181">
        <v>200000</v>
      </c>
      <c r="D16" s="182"/>
      <c r="E16" s="181"/>
      <c r="F16" s="181">
        <f t="shared" si="0"/>
        <v>200000</v>
      </c>
    </row>
    <row r="17" spans="1:6">
      <c r="A17" s="164" t="s">
        <v>456</v>
      </c>
      <c r="B17" s="177" t="s">
        <v>502</v>
      </c>
      <c r="C17" s="181">
        <v>50000</v>
      </c>
      <c r="D17" s="182"/>
      <c r="E17" s="181"/>
      <c r="F17" s="181">
        <f t="shared" si="0"/>
        <v>50000</v>
      </c>
    </row>
    <row r="18" spans="1:6">
      <c r="A18" s="177" t="s">
        <v>458</v>
      </c>
      <c r="B18" s="177" t="s">
        <v>502</v>
      </c>
      <c r="C18" s="181">
        <v>861400000</v>
      </c>
      <c r="D18" s="182"/>
      <c r="E18" s="181">
        <v>861400000</v>
      </c>
      <c r="F18" s="181">
        <f t="shared" si="0"/>
        <v>0</v>
      </c>
    </row>
    <row r="19" spans="1:6">
      <c r="A19" s="160" t="s">
        <v>457</v>
      </c>
      <c r="B19" s="177" t="s">
        <v>502</v>
      </c>
      <c r="C19" s="181">
        <v>10000000</v>
      </c>
      <c r="D19" s="182"/>
      <c r="E19" s="181"/>
      <c r="F19" s="181">
        <f t="shared" si="0"/>
        <v>10000000</v>
      </c>
    </row>
    <row r="20" spans="1:6">
      <c r="A20" s="177" t="s">
        <v>459</v>
      </c>
      <c r="B20" s="157" t="s">
        <v>460</v>
      </c>
      <c r="C20" s="181">
        <v>8583000</v>
      </c>
      <c r="D20" s="182"/>
      <c r="E20" s="181"/>
      <c r="F20" s="181">
        <f t="shared" si="0"/>
        <v>8583000</v>
      </c>
    </row>
    <row r="21" spans="1:6">
      <c r="A21" s="177" t="s">
        <v>462</v>
      </c>
      <c r="B21" s="157" t="s">
        <v>460</v>
      </c>
      <c r="C21" s="181">
        <v>41110000</v>
      </c>
      <c r="D21" s="182"/>
      <c r="E21" s="181"/>
      <c r="F21" s="181">
        <f t="shared" si="0"/>
        <v>41110000</v>
      </c>
    </row>
    <row r="22" spans="1:6">
      <c r="A22" s="177" t="s">
        <v>463</v>
      </c>
      <c r="B22" s="157" t="s">
        <v>460</v>
      </c>
      <c r="C22" s="181">
        <v>1155000</v>
      </c>
      <c r="D22" s="182"/>
      <c r="E22" s="181"/>
      <c r="F22" s="181">
        <f t="shared" si="0"/>
        <v>1155000</v>
      </c>
    </row>
    <row r="23" spans="1:6">
      <c r="A23" s="177" t="s">
        <v>464</v>
      </c>
      <c r="B23" s="157" t="s">
        <v>460</v>
      </c>
      <c r="C23" s="181">
        <v>3640000</v>
      </c>
      <c r="D23" s="182"/>
      <c r="E23" s="181"/>
      <c r="F23" s="181">
        <f t="shared" si="0"/>
        <v>3640000</v>
      </c>
    </row>
    <row r="24" spans="1:6">
      <c r="A24" s="177" t="s">
        <v>465</v>
      </c>
      <c r="B24" s="157" t="s">
        <v>460</v>
      </c>
      <c r="C24" s="181">
        <v>28000</v>
      </c>
      <c r="D24" s="182"/>
      <c r="E24" s="181"/>
      <c r="F24" s="181">
        <f t="shared" si="0"/>
        <v>28000</v>
      </c>
    </row>
    <row r="25" spans="1:6">
      <c r="A25" s="177" t="s">
        <v>466</v>
      </c>
      <c r="B25" s="157" t="s">
        <v>460</v>
      </c>
      <c r="C25" s="181">
        <v>20000000</v>
      </c>
      <c r="D25" s="182"/>
      <c r="E25" s="181"/>
      <c r="F25" s="181">
        <f t="shared" si="0"/>
        <v>20000000</v>
      </c>
    </row>
    <row r="26" spans="1:6">
      <c r="A26" s="224" t="s">
        <v>503</v>
      </c>
      <c r="B26" s="225"/>
      <c r="C26" s="181">
        <f>SUM(C5:C25)</f>
        <v>1281221000</v>
      </c>
      <c r="D26" s="181">
        <f t="shared" ref="D26:E26" si="1">SUM(D5:D25)</f>
        <v>0</v>
      </c>
      <c r="E26" s="181">
        <f t="shared" si="1"/>
        <v>861400000</v>
      </c>
      <c r="F26" s="181">
        <f>SUM(F5:F25)</f>
        <v>419821000</v>
      </c>
    </row>
  </sheetData>
  <mergeCells count="6">
    <mergeCell ref="A26:B26"/>
    <mergeCell ref="A3:A4"/>
    <mergeCell ref="B3:B4"/>
    <mergeCell ref="C3:C4"/>
    <mergeCell ref="F3:F4"/>
    <mergeCell ref="D3:E3"/>
  </mergeCells>
  <phoneticPr fontId="1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6"/>
  <sheetViews>
    <sheetView showGridLines="0" view="pageBreakPreview" zoomScale="80" zoomScaleNormal="90" zoomScaleSheetLayoutView="80" workbookViewId="0">
      <selection activeCell="C14" sqref="C14"/>
    </sheetView>
  </sheetViews>
  <sheetFormatPr defaultColWidth="8.875" defaultRowHeight="11.25"/>
  <cols>
    <col min="1" max="1" width="18.875" style="4" customWidth="1"/>
    <col min="2" max="2" width="36.375" style="190" customWidth="1"/>
    <col min="3" max="6" width="14.5" style="4" customWidth="1"/>
    <col min="7" max="7" width="15.25" style="4" bestFit="1" customWidth="1"/>
    <col min="8" max="8" width="15" style="4" bestFit="1" customWidth="1"/>
    <col min="9" max="9" width="8.875" style="4"/>
    <col min="10" max="10" width="8.875" style="4" customWidth="1"/>
    <col min="11" max="16384" width="8.875" style="4"/>
  </cols>
  <sheetData>
    <row r="1" spans="1:9" ht="21">
      <c r="A1" s="6" t="s">
        <v>27</v>
      </c>
    </row>
    <row r="2" spans="1:9" ht="13.5">
      <c r="A2" s="47" t="s">
        <v>139</v>
      </c>
    </row>
    <row r="3" spans="1:9" ht="13.5">
      <c r="A3" s="47" t="s">
        <v>528</v>
      </c>
    </row>
    <row r="4" spans="1:9" ht="19.5" customHeight="1">
      <c r="H4" s="3" t="s">
        <v>35</v>
      </c>
    </row>
    <row r="5" spans="1:9" ht="22.5">
      <c r="A5" s="8" t="s">
        <v>28</v>
      </c>
      <c r="B5" s="8" t="s">
        <v>113</v>
      </c>
      <c r="C5" s="8" t="s">
        <v>29</v>
      </c>
      <c r="D5" s="8" t="s">
        <v>30</v>
      </c>
      <c r="E5" s="8" t="s">
        <v>31</v>
      </c>
      <c r="F5" s="8" t="s">
        <v>3</v>
      </c>
      <c r="G5" s="9" t="s">
        <v>32</v>
      </c>
      <c r="H5" s="9" t="s">
        <v>112</v>
      </c>
    </row>
    <row r="6" spans="1:9" s="14" customFormat="1" ht="25.5" customHeight="1">
      <c r="A6" s="11" t="s">
        <v>33</v>
      </c>
      <c r="B6" s="195" t="s">
        <v>573</v>
      </c>
      <c r="C6" s="61">
        <v>885210639</v>
      </c>
      <c r="D6" s="61"/>
      <c r="E6" s="61"/>
      <c r="F6" s="61"/>
      <c r="G6" s="61">
        <f>SUM(C6:F6)</f>
        <v>885210639</v>
      </c>
      <c r="H6" s="61">
        <f>G6</f>
        <v>885210639</v>
      </c>
      <c r="I6" s="13"/>
    </row>
    <row r="7" spans="1:9" s="14" customFormat="1" ht="25.5" customHeight="1">
      <c r="A7" s="11" t="s">
        <v>33</v>
      </c>
      <c r="B7" s="195" t="s">
        <v>574</v>
      </c>
      <c r="C7" s="61">
        <v>337799898</v>
      </c>
      <c r="D7" s="61"/>
      <c r="E7" s="61"/>
      <c r="F7" s="61"/>
      <c r="G7" s="61">
        <f t="shared" ref="G7:G17" si="0">SUM(C7:F7)</f>
        <v>337799898</v>
      </c>
      <c r="H7" s="61">
        <f>G7</f>
        <v>337799898</v>
      </c>
      <c r="I7" s="13"/>
    </row>
    <row r="8" spans="1:9" s="14" customFormat="1" ht="25.5" customHeight="1">
      <c r="A8" s="11" t="s">
        <v>33</v>
      </c>
      <c r="B8" s="195" t="s">
        <v>575</v>
      </c>
      <c r="C8" s="61">
        <v>100026655</v>
      </c>
      <c r="D8" s="61"/>
      <c r="E8" s="61"/>
      <c r="F8" s="61"/>
      <c r="G8" s="61">
        <f t="shared" si="0"/>
        <v>100026655</v>
      </c>
      <c r="H8" s="61">
        <f t="shared" ref="H8:H17" si="1">G8</f>
        <v>100026655</v>
      </c>
      <c r="I8" s="13"/>
    </row>
    <row r="9" spans="1:9" s="14" customFormat="1" ht="25.5" customHeight="1">
      <c r="A9" s="11" t="s">
        <v>33</v>
      </c>
      <c r="B9" s="195" t="s">
        <v>576</v>
      </c>
      <c r="C9" s="61">
        <v>73399163</v>
      </c>
      <c r="D9" s="61"/>
      <c r="E9" s="61"/>
      <c r="F9" s="61"/>
      <c r="G9" s="61">
        <f t="shared" si="0"/>
        <v>73399163</v>
      </c>
      <c r="H9" s="61">
        <f t="shared" si="1"/>
        <v>73399163</v>
      </c>
      <c r="I9" s="13"/>
    </row>
    <row r="10" spans="1:9" s="14" customFormat="1" ht="25.5" customHeight="1">
      <c r="A10" s="11" t="s">
        <v>33</v>
      </c>
      <c r="B10" s="195" t="s">
        <v>577</v>
      </c>
      <c r="C10" s="61">
        <v>103000000</v>
      </c>
      <c r="D10" s="61"/>
      <c r="E10" s="61"/>
      <c r="F10" s="61"/>
      <c r="G10" s="61">
        <f t="shared" si="0"/>
        <v>103000000</v>
      </c>
      <c r="H10" s="61">
        <f t="shared" si="1"/>
        <v>103000000</v>
      </c>
      <c r="I10" s="13"/>
    </row>
    <row r="11" spans="1:9" s="14" customFormat="1" ht="25.5" customHeight="1">
      <c r="A11" s="11" t="s">
        <v>33</v>
      </c>
      <c r="B11" s="195" t="s">
        <v>578</v>
      </c>
      <c r="C11" s="61">
        <v>10000000</v>
      </c>
      <c r="D11" s="61"/>
      <c r="E11" s="61"/>
      <c r="F11" s="61"/>
      <c r="G11" s="61">
        <f t="shared" si="0"/>
        <v>10000000</v>
      </c>
      <c r="H11" s="61">
        <f t="shared" si="1"/>
        <v>10000000</v>
      </c>
      <c r="I11" s="13"/>
    </row>
    <row r="12" spans="1:9" s="14" customFormat="1" ht="25.5" customHeight="1">
      <c r="A12" s="11" t="s">
        <v>33</v>
      </c>
      <c r="B12" s="195" t="s">
        <v>579</v>
      </c>
      <c r="C12" s="61">
        <v>28360707</v>
      </c>
      <c r="D12" s="61"/>
      <c r="E12" s="61"/>
      <c r="F12" s="61"/>
      <c r="G12" s="61">
        <f t="shared" si="0"/>
        <v>28360707</v>
      </c>
      <c r="H12" s="61">
        <f t="shared" si="1"/>
        <v>28360707</v>
      </c>
      <c r="I12" s="13"/>
    </row>
    <row r="13" spans="1:9" s="14" customFormat="1" ht="25.5" customHeight="1">
      <c r="A13" s="11" t="s">
        <v>33</v>
      </c>
      <c r="B13" s="195" t="s">
        <v>580</v>
      </c>
      <c r="C13" s="61">
        <v>6831921</v>
      </c>
      <c r="D13" s="61"/>
      <c r="E13" s="61"/>
      <c r="F13" s="61"/>
      <c r="G13" s="61">
        <f t="shared" si="0"/>
        <v>6831921</v>
      </c>
      <c r="H13" s="61">
        <f t="shared" si="1"/>
        <v>6831921</v>
      </c>
      <c r="I13" s="13"/>
    </row>
    <row r="14" spans="1:9" s="14" customFormat="1" ht="25.5" customHeight="1">
      <c r="A14" s="11"/>
      <c r="B14" s="195"/>
      <c r="C14" s="61"/>
      <c r="D14" s="61"/>
      <c r="E14" s="61"/>
      <c r="F14" s="61"/>
      <c r="G14" s="61">
        <f t="shared" si="0"/>
        <v>0</v>
      </c>
      <c r="H14" s="61">
        <f t="shared" si="1"/>
        <v>0</v>
      </c>
      <c r="I14" s="13"/>
    </row>
    <row r="15" spans="1:9" s="14" customFormat="1" ht="25.5" customHeight="1">
      <c r="A15" s="11"/>
      <c r="B15" s="195"/>
      <c r="C15" s="61"/>
      <c r="D15" s="61"/>
      <c r="E15" s="61"/>
      <c r="F15" s="61"/>
      <c r="G15" s="61">
        <f t="shared" si="0"/>
        <v>0</v>
      </c>
      <c r="H15" s="61">
        <f t="shared" si="1"/>
        <v>0</v>
      </c>
      <c r="I15" s="13"/>
    </row>
    <row r="16" spans="1:9" s="14" customFormat="1" ht="25.5" customHeight="1">
      <c r="A16" s="11"/>
      <c r="B16" s="195"/>
      <c r="C16" s="61"/>
      <c r="D16" s="61"/>
      <c r="E16" s="61"/>
      <c r="F16" s="61"/>
      <c r="G16" s="61">
        <f t="shared" si="0"/>
        <v>0</v>
      </c>
      <c r="H16" s="61">
        <f t="shared" si="1"/>
        <v>0</v>
      </c>
      <c r="I16" s="13"/>
    </row>
    <row r="17" spans="1:9" s="14" customFormat="1" ht="25.5" customHeight="1">
      <c r="A17" s="11"/>
      <c r="B17" s="12"/>
      <c r="C17" s="61"/>
      <c r="D17" s="61"/>
      <c r="E17" s="61"/>
      <c r="F17" s="61"/>
      <c r="G17" s="61">
        <f t="shared" si="0"/>
        <v>0</v>
      </c>
      <c r="H17" s="61">
        <f t="shared" si="1"/>
        <v>0</v>
      </c>
      <c r="I17" s="13"/>
    </row>
    <row r="18" spans="1:9" ht="14.25">
      <c r="A18" s="57" t="s">
        <v>138</v>
      </c>
      <c r="B18" s="52" t="s">
        <v>140</v>
      </c>
      <c r="C18" s="199">
        <f t="shared" ref="C18:H18" si="2">SUM(C6:C17)</f>
        <v>1544628983</v>
      </c>
      <c r="D18" s="199">
        <f t="shared" si="2"/>
        <v>0</v>
      </c>
      <c r="E18" s="56">
        <f t="shared" si="2"/>
        <v>0</v>
      </c>
      <c r="F18" s="56">
        <f t="shared" si="2"/>
        <v>0</v>
      </c>
      <c r="G18" s="199">
        <f t="shared" si="2"/>
        <v>1544628983</v>
      </c>
      <c r="H18" s="199">
        <f t="shared" si="2"/>
        <v>1544628983</v>
      </c>
    </row>
    <row r="21" spans="1:9">
      <c r="A21" s="206" t="s">
        <v>531</v>
      </c>
      <c r="B21" s="4"/>
    </row>
    <row r="22" spans="1:9">
      <c r="A22" s="63" t="s">
        <v>150</v>
      </c>
      <c r="B22" s="4"/>
    </row>
    <row r="23" spans="1:9">
      <c r="A23" s="65" t="s">
        <v>151</v>
      </c>
      <c r="B23" s="56" t="s">
        <v>152</v>
      </c>
    </row>
    <row r="24" spans="1:9">
      <c r="A24" s="65" t="s">
        <v>154</v>
      </c>
      <c r="B24" s="56" t="s">
        <v>166</v>
      </c>
    </row>
    <row r="25" spans="1:9">
      <c r="A25" s="65" t="s">
        <v>156</v>
      </c>
      <c r="B25" s="56" t="s">
        <v>532</v>
      </c>
    </row>
    <row r="26" spans="1:9">
      <c r="A26" s="65" t="s">
        <v>530</v>
      </c>
      <c r="B26" s="56" t="s">
        <v>535</v>
      </c>
    </row>
  </sheetData>
  <phoneticPr fontId="11"/>
  <pageMargins left="1.0900000000000001" right="0.3888888888888889" top="0.3888888888888889" bottom="0.3888888888888889" header="0.19444444444444445" footer="0.19444444444444445"/>
  <pageSetup paperSize="9" scale="92" orientation="landscape" r:id="rId1"/>
  <headerFooter>
    <oddHeader xml:space="preserve">&amp;R&amp;9
</oddHeader>
    <oddFooter xml:space="preserve">&amp;C&amp;9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B1:O46"/>
  <sheetViews>
    <sheetView workbookViewId="0">
      <pane xSplit="5" ySplit="3" topLeftCell="I9" activePane="bottomRight" state="frozen"/>
      <selection activeCell="E15" sqref="E15"/>
      <selection pane="topRight" activeCell="E15" sqref="E15"/>
      <selection pane="bottomLeft" activeCell="E15" sqref="E15"/>
      <selection pane="bottomRight" activeCell="B2" sqref="B2:L37"/>
    </sheetView>
  </sheetViews>
  <sheetFormatPr defaultColWidth="9" defaultRowHeight="13.5"/>
  <cols>
    <col min="1" max="1" width="9" style="82"/>
    <col min="2" max="2" width="40.375" style="84" customWidth="1"/>
    <col min="3" max="5" width="14.5" style="82" hidden="1" customWidth="1"/>
    <col min="6" max="8" width="14.5" style="83" hidden="1" customWidth="1"/>
    <col min="9" max="9" width="15.375" style="82" bestFit="1" customWidth="1"/>
    <col min="10" max="10" width="13.375" style="82" bestFit="1" customWidth="1"/>
    <col min="11" max="11" width="11.5" style="82" bestFit="1" customWidth="1"/>
    <col min="12" max="12" width="15.375" style="82" bestFit="1" customWidth="1"/>
    <col min="13" max="15" width="13.125" style="82" bestFit="1" customWidth="1"/>
    <col min="16" max="16384" width="9" style="82"/>
  </cols>
  <sheetData>
    <row r="1" spans="2:15">
      <c r="B1" s="84" t="s">
        <v>229</v>
      </c>
    </row>
    <row r="2" spans="2:15">
      <c r="B2" s="229" t="s">
        <v>228</v>
      </c>
      <c r="C2" s="229" t="s">
        <v>227</v>
      </c>
      <c r="D2" s="229" t="s">
        <v>226</v>
      </c>
      <c r="E2" s="229"/>
      <c r="F2" s="229" t="s">
        <v>225</v>
      </c>
      <c r="G2" s="229" t="s">
        <v>224</v>
      </c>
      <c r="H2" s="229"/>
      <c r="I2" s="229" t="s">
        <v>223</v>
      </c>
      <c r="J2" s="229" t="s">
        <v>433</v>
      </c>
      <c r="K2" s="229"/>
      <c r="L2" s="229" t="s">
        <v>434</v>
      </c>
    </row>
    <row r="3" spans="2:15">
      <c r="B3" s="229"/>
      <c r="C3" s="229"/>
      <c r="D3" s="189" t="s">
        <v>222</v>
      </c>
      <c r="E3" s="189" t="s">
        <v>221</v>
      </c>
      <c r="F3" s="229"/>
      <c r="G3" s="189" t="s">
        <v>222</v>
      </c>
      <c r="H3" s="189" t="s">
        <v>221</v>
      </c>
      <c r="I3" s="229"/>
      <c r="J3" s="189" t="s">
        <v>222</v>
      </c>
      <c r="K3" s="189" t="s">
        <v>221</v>
      </c>
      <c r="L3" s="229"/>
    </row>
    <row r="4" spans="2:15">
      <c r="B4" s="96" t="s">
        <v>220</v>
      </c>
      <c r="C4" s="96"/>
      <c r="D4" s="96"/>
      <c r="E4" s="96"/>
      <c r="F4" s="97">
        <v>4948857709</v>
      </c>
      <c r="G4" s="97">
        <v>334825906</v>
      </c>
      <c r="H4" s="97"/>
      <c r="I4" s="191">
        <f t="shared" ref="I4:I36" si="0">F4+G4-H4</f>
        <v>5283683615</v>
      </c>
      <c r="J4" s="191">
        <v>355518880</v>
      </c>
      <c r="K4" s="191">
        <v>282055000</v>
      </c>
      <c r="L4" s="191">
        <f t="shared" ref="L4:L36" si="1">I4+J4-K4</f>
        <v>5357147495</v>
      </c>
      <c r="M4" s="99">
        <v>5357147495</v>
      </c>
    </row>
    <row r="5" spans="2:15">
      <c r="B5" s="96" t="s">
        <v>219</v>
      </c>
      <c r="C5" s="96"/>
      <c r="D5" s="96"/>
      <c r="E5" s="96"/>
      <c r="F5" s="97">
        <v>1720632685</v>
      </c>
      <c r="G5" s="97">
        <v>5012477</v>
      </c>
      <c r="H5" s="97">
        <v>216789000</v>
      </c>
      <c r="I5" s="191">
        <f t="shared" si="0"/>
        <v>1508856162</v>
      </c>
      <c r="J5" s="191">
        <v>4312354</v>
      </c>
      <c r="K5" s="191">
        <v>0</v>
      </c>
      <c r="L5" s="191">
        <f t="shared" si="1"/>
        <v>1513168516</v>
      </c>
      <c r="M5" s="99">
        <v>8624708</v>
      </c>
      <c r="N5" s="82">
        <v>1504543808</v>
      </c>
      <c r="O5" s="99">
        <f>+M5+N5</f>
        <v>1513168516</v>
      </c>
    </row>
    <row r="6" spans="2:15">
      <c r="B6" s="96" t="s">
        <v>218</v>
      </c>
      <c r="C6" s="96"/>
      <c r="D6" s="96"/>
      <c r="E6" s="96"/>
      <c r="F6" s="97">
        <v>2745076262</v>
      </c>
      <c r="G6" s="97">
        <v>181177845</v>
      </c>
      <c r="H6" s="97">
        <v>630000000</v>
      </c>
      <c r="I6" s="191">
        <f t="shared" si="0"/>
        <v>2296254107</v>
      </c>
      <c r="J6" s="191">
        <v>206562760</v>
      </c>
      <c r="K6" s="191">
        <v>110000000</v>
      </c>
      <c r="L6" s="191">
        <f t="shared" si="1"/>
        <v>2392816867</v>
      </c>
      <c r="M6" s="175">
        <f>SUM(L6:L36)</f>
        <v>8808402416</v>
      </c>
      <c r="N6" s="99">
        <v>8808402416</v>
      </c>
    </row>
    <row r="7" spans="2:15" hidden="1">
      <c r="B7" s="96" t="s">
        <v>217</v>
      </c>
      <c r="C7" s="96"/>
      <c r="D7" s="96"/>
      <c r="E7" s="96"/>
      <c r="F7" s="97">
        <v>0</v>
      </c>
      <c r="G7" s="97">
        <v>0</v>
      </c>
      <c r="H7" s="97">
        <v>0</v>
      </c>
      <c r="I7" s="191">
        <f t="shared" si="0"/>
        <v>0</v>
      </c>
      <c r="J7" s="191">
        <v>0</v>
      </c>
      <c r="K7" s="191">
        <v>0</v>
      </c>
      <c r="L7" s="191">
        <f t="shared" si="1"/>
        <v>0</v>
      </c>
    </row>
    <row r="8" spans="2:15">
      <c r="B8" s="96" t="s">
        <v>216</v>
      </c>
      <c r="C8" s="96"/>
      <c r="D8" s="96"/>
      <c r="E8" s="96"/>
      <c r="F8" s="97">
        <v>2553920503</v>
      </c>
      <c r="G8" s="97">
        <v>107439978</v>
      </c>
      <c r="H8" s="97">
        <v>99110000</v>
      </c>
      <c r="I8" s="191">
        <f t="shared" si="0"/>
        <v>2562250481</v>
      </c>
      <c r="J8" s="191">
        <v>401022986</v>
      </c>
      <c r="K8" s="191">
        <v>109728000</v>
      </c>
      <c r="L8" s="191">
        <f t="shared" si="1"/>
        <v>2853545467</v>
      </c>
    </row>
    <row r="9" spans="2:15">
      <c r="B9" s="96" t="s">
        <v>215</v>
      </c>
      <c r="C9" s="96"/>
      <c r="D9" s="96"/>
      <c r="E9" s="96"/>
      <c r="F9" s="97">
        <v>2478927</v>
      </c>
      <c r="G9" s="97">
        <v>7221</v>
      </c>
      <c r="H9" s="97">
        <v>0</v>
      </c>
      <c r="I9" s="191">
        <f t="shared" si="0"/>
        <v>2486148</v>
      </c>
      <c r="J9" s="191">
        <v>7105</v>
      </c>
      <c r="K9" s="191">
        <v>0</v>
      </c>
      <c r="L9" s="191">
        <f t="shared" si="1"/>
        <v>2493253</v>
      </c>
    </row>
    <row r="10" spans="2:15">
      <c r="B10" s="96" t="s">
        <v>214</v>
      </c>
      <c r="C10" s="96"/>
      <c r="D10" s="96"/>
      <c r="E10" s="96"/>
      <c r="F10" s="97">
        <v>124482470</v>
      </c>
      <c r="G10" s="97">
        <v>414071</v>
      </c>
      <c r="H10" s="97">
        <v>5900000</v>
      </c>
      <c r="I10" s="191">
        <f t="shared" si="0"/>
        <v>118996541</v>
      </c>
      <c r="J10" s="191">
        <v>383808</v>
      </c>
      <c r="K10" s="191">
        <v>2740141</v>
      </c>
      <c r="L10" s="191">
        <f t="shared" si="1"/>
        <v>116640208</v>
      </c>
    </row>
    <row r="11" spans="2:15">
      <c r="B11" s="96" t="s">
        <v>213</v>
      </c>
      <c r="C11" s="96"/>
      <c r="D11" s="96"/>
      <c r="E11" s="96"/>
      <c r="F11" s="97">
        <v>3424860</v>
      </c>
      <c r="G11" s="97">
        <v>9977</v>
      </c>
      <c r="H11" s="97">
        <v>250000</v>
      </c>
      <c r="I11" s="191">
        <f t="shared" si="0"/>
        <v>3184837</v>
      </c>
      <c r="J11" s="191">
        <v>9102</v>
      </c>
      <c r="K11" s="191">
        <v>250000</v>
      </c>
      <c r="L11" s="191">
        <f t="shared" si="1"/>
        <v>2943939</v>
      </c>
    </row>
    <row r="12" spans="2:15" hidden="1">
      <c r="B12" s="96" t="s">
        <v>212</v>
      </c>
      <c r="C12" s="96"/>
      <c r="D12" s="96"/>
      <c r="E12" s="96"/>
      <c r="F12" s="97">
        <v>0</v>
      </c>
      <c r="G12" s="97">
        <v>0</v>
      </c>
      <c r="H12" s="97">
        <v>0</v>
      </c>
      <c r="I12" s="191">
        <f t="shared" si="0"/>
        <v>0</v>
      </c>
      <c r="J12" s="191">
        <v>0</v>
      </c>
      <c r="K12" s="191">
        <v>0</v>
      </c>
      <c r="L12" s="191">
        <f t="shared" si="1"/>
        <v>0</v>
      </c>
    </row>
    <row r="13" spans="2:15">
      <c r="B13" s="96" t="s">
        <v>211</v>
      </c>
      <c r="C13" s="96"/>
      <c r="D13" s="96"/>
      <c r="E13" s="96"/>
      <c r="F13" s="97">
        <v>18493741</v>
      </c>
      <c r="G13" s="97">
        <v>0</v>
      </c>
      <c r="H13" s="97">
        <v>433300</v>
      </c>
      <c r="I13" s="191">
        <f t="shared" si="0"/>
        <v>18060441</v>
      </c>
      <c r="J13" s="191">
        <v>0</v>
      </c>
      <c r="K13" s="191">
        <v>478383</v>
      </c>
      <c r="L13" s="191">
        <f t="shared" si="1"/>
        <v>17582058</v>
      </c>
    </row>
    <row r="14" spans="2:15">
      <c r="B14" s="96" t="s">
        <v>210</v>
      </c>
      <c r="C14" s="96"/>
      <c r="D14" s="96"/>
      <c r="E14" s="96"/>
      <c r="F14" s="97">
        <v>295367390</v>
      </c>
      <c r="G14" s="97">
        <v>1360452</v>
      </c>
      <c r="H14" s="97">
        <v>0</v>
      </c>
      <c r="I14" s="191">
        <f t="shared" si="0"/>
        <v>296727842</v>
      </c>
      <c r="J14" s="191">
        <v>848056</v>
      </c>
      <c r="K14" s="191">
        <v>0</v>
      </c>
      <c r="L14" s="191">
        <f t="shared" si="1"/>
        <v>297575898</v>
      </c>
    </row>
    <row r="15" spans="2:15">
      <c r="B15" s="96" t="s">
        <v>209</v>
      </c>
      <c r="C15" s="96"/>
      <c r="D15" s="96"/>
      <c r="E15" s="96"/>
      <c r="F15" s="97">
        <v>41592500</v>
      </c>
      <c r="G15" s="97">
        <v>0</v>
      </c>
      <c r="H15" s="97">
        <v>0</v>
      </c>
      <c r="I15" s="191">
        <f t="shared" si="0"/>
        <v>41592500</v>
      </c>
      <c r="J15" s="191">
        <v>0</v>
      </c>
      <c r="K15" s="191">
        <v>0</v>
      </c>
      <c r="L15" s="191">
        <f t="shared" si="1"/>
        <v>41592500</v>
      </c>
    </row>
    <row r="16" spans="2:15">
      <c r="B16" s="96" t="s">
        <v>208</v>
      </c>
      <c r="C16" s="96"/>
      <c r="D16" s="96"/>
      <c r="E16" s="96"/>
      <c r="F16" s="97">
        <v>5422486</v>
      </c>
      <c r="G16" s="97">
        <v>5305796</v>
      </c>
      <c r="H16" s="97">
        <v>5290000</v>
      </c>
      <c r="I16" s="191">
        <f t="shared" si="0"/>
        <v>5438282</v>
      </c>
      <c r="J16" s="191">
        <v>15542</v>
      </c>
      <c r="K16" s="191">
        <v>5422000</v>
      </c>
      <c r="L16" s="191">
        <f t="shared" si="1"/>
        <v>31824</v>
      </c>
    </row>
    <row r="17" spans="2:12">
      <c r="B17" s="96" t="s">
        <v>207</v>
      </c>
      <c r="C17" s="96"/>
      <c r="D17" s="96"/>
      <c r="E17" s="96"/>
      <c r="F17" s="97">
        <v>4975988</v>
      </c>
      <c r="G17" s="97">
        <v>14495</v>
      </c>
      <c r="H17" s="97">
        <v>0</v>
      </c>
      <c r="I17" s="191">
        <f t="shared" si="0"/>
        <v>4990483</v>
      </c>
      <c r="J17" s="191">
        <v>14262</v>
      </c>
      <c r="K17" s="191">
        <v>1198000</v>
      </c>
      <c r="L17" s="191">
        <f t="shared" si="1"/>
        <v>3806745</v>
      </c>
    </row>
    <row r="18" spans="2:12">
      <c r="B18" s="96" t="s">
        <v>206</v>
      </c>
      <c r="C18" s="96"/>
      <c r="D18" s="96"/>
      <c r="E18" s="96"/>
      <c r="F18" s="97">
        <v>10441279</v>
      </c>
      <c r="G18" s="97">
        <v>13670417</v>
      </c>
      <c r="H18" s="97">
        <v>10334000</v>
      </c>
      <c r="I18" s="191">
        <f t="shared" si="0"/>
        <v>13777696</v>
      </c>
      <c r="J18" s="191">
        <v>20649377</v>
      </c>
      <c r="K18" s="191">
        <v>3520800</v>
      </c>
      <c r="L18" s="191">
        <f t="shared" si="1"/>
        <v>30906273</v>
      </c>
    </row>
    <row r="19" spans="2:12">
      <c r="B19" s="96" t="s">
        <v>205</v>
      </c>
      <c r="C19" s="96"/>
      <c r="D19" s="96"/>
      <c r="E19" s="96"/>
      <c r="F19" s="97">
        <v>4556952</v>
      </c>
      <c r="G19" s="97">
        <v>2353275</v>
      </c>
      <c r="H19" s="97">
        <v>2113000</v>
      </c>
      <c r="I19" s="191">
        <f t="shared" si="0"/>
        <v>4797227</v>
      </c>
      <c r="J19" s="191">
        <v>2353710</v>
      </c>
      <c r="K19" s="191">
        <v>1689984</v>
      </c>
      <c r="L19" s="191">
        <f t="shared" si="1"/>
        <v>5460953</v>
      </c>
    </row>
    <row r="20" spans="2:12">
      <c r="B20" s="96" t="s">
        <v>204</v>
      </c>
      <c r="C20" s="96"/>
      <c r="D20" s="96"/>
      <c r="E20" s="96"/>
      <c r="F20" s="97">
        <v>157064476</v>
      </c>
      <c r="G20" s="97">
        <v>56987553</v>
      </c>
      <c r="H20" s="97">
        <v>25973560</v>
      </c>
      <c r="I20" s="191">
        <f t="shared" si="0"/>
        <v>188078469</v>
      </c>
      <c r="J20" s="191">
        <v>57067533</v>
      </c>
      <c r="K20" s="191">
        <v>48260240</v>
      </c>
      <c r="L20" s="191">
        <f t="shared" si="1"/>
        <v>196885762</v>
      </c>
    </row>
    <row r="21" spans="2:12">
      <c r="B21" s="96" t="s">
        <v>203</v>
      </c>
      <c r="C21" s="96"/>
      <c r="D21" s="96"/>
      <c r="E21" s="96"/>
      <c r="F21" s="97">
        <v>120365736</v>
      </c>
      <c r="G21" s="97">
        <v>350644</v>
      </c>
      <c r="H21" s="97">
        <v>6340000</v>
      </c>
      <c r="I21" s="191">
        <f t="shared" si="0"/>
        <v>114376380</v>
      </c>
      <c r="J21" s="191">
        <v>326891</v>
      </c>
      <c r="K21" s="191">
        <v>23606000</v>
      </c>
      <c r="L21" s="191">
        <f t="shared" si="1"/>
        <v>91097271</v>
      </c>
    </row>
    <row r="22" spans="2:12" hidden="1">
      <c r="B22" s="96" t="s">
        <v>202</v>
      </c>
      <c r="C22" s="96"/>
      <c r="D22" s="96"/>
      <c r="E22" s="96"/>
      <c r="F22" s="97">
        <v>208200885</v>
      </c>
      <c r="G22" s="97">
        <v>606522</v>
      </c>
      <c r="H22" s="97">
        <v>208807407</v>
      </c>
      <c r="I22" s="191">
        <f t="shared" si="0"/>
        <v>0</v>
      </c>
      <c r="J22" s="191">
        <v>0</v>
      </c>
      <c r="K22" s="191">
        <v>0</v>
      </c>
      <c r="L22" s="191">
        <f t="shared" si="1"/>
        <v>0</v>
      </c>
    </row>
    <row r="23" spans="2:12" hidden="1">
      <c r="B23" s="96" t="s">
        <v>201</v>
      </c>
      <c r="C23" s="96"/>
      <c r="D23" s="96"/>
      <c r="E23" s="96"/>
      <c r="F23" s="97">
        <v>0</v>
      </c>
      <c r="G23" s="97">
        <v>0</v>
      </c>
      <c r="H23" s="97">
        <v>0</v>
      </c>
      <c r="I23" s="191">
        <f t="shared" si="0"/>
        <v>0</v>
      </c>
      <c r="J23" s="191">
        <v>0</v>
      </c>
      <c r="K23" s="191">
        <v>0</v>
      </c>
      <c r="L23" s="191">
        <f t="shared" si="1"/>
        <v>0</v>
      </c>
    </row>
    <row r="24" spans="2:12">
      <c r="B24" s="96" t="s">
        <v>200</v>
      </c>
      <c r="C24" s="96"/>
      <c r="D24" s="96"/>
      <c r="E24" s="96"/>
      <c r="F24" s="97">
        <v>6002769</v>
      </c>
      <c r="G24" s="97">
        <v>17487</v>
      </c>
      <c r="H24" s="97">
        <v>2000000</v>
      </c>
      <c r="I24" s="191">
        <f t="shared" si="0"/>
        <v>4020256</v>
      </c>
      <c r="J24" s="191">
        <v>11490</v>
      </c>
      <c r="K24" s="191">
        <v>2000000</v>
      </c>
      <c r="L24" s="191">
        <f t="shared" si="1"/>
        <v>2031746</v>
      </c>
    </row>
    <row r="25" spans="2:12">
      <c r="B25" s="96" t="s">
        <v>199</v>
      </c>
      <c r="C25" s="96"/>
      <c r="D25" s="96"/>
      <c r="E25" s="96"/>
      <c r="F25" s="97">
        <v>6389303</v>
      </c>
      <c r="G25" s="97">
        <v>18613</v>
      </c>
      <c r="H25" s="97"/>
      <c r="I25" s="191">
        <f t="shared" si="0"/>
        <v>6407916</v>
      </c>
      <c r="J25" s="191">
        <v>18314</v>
      </c>
      <c r="K25" s="191">
        <v>0</v>
      </c>
      <c r="L25" s="191">
        <f t="shared" si="1"/>
        <v>6426230</v>
      </c>
    </row>
    <row r="26" spans="2:12">
      <c r="B26" s="96" t="s">
        <v>198</v>
      </c>
      <c r="C26" s="96"/>
      <c r="D26" s="96"/>
      <c r="E26" s="96"/>
      <c r="F26" s="97">
        <v>17837782</v>
      </c>
      <c r="G26" s="97">
        <v>51964</v>
      </c>
      <c r="H26" s="97"/>
      <c r="I26" s="191">
        <f t="shared" si="0"/>
        <v>17889746</v>
      </c>
      <c r="J26" s="191">
        <v>51129</v>
      </c>
      <c r="K26" s="191">
        <v>0</v>
      </c>
      <c r="L26" s="191">
        <f t="shared" si="1"/>
        <v>17940875</v>
      </c>
    </row>
    <row r="27" spans="2:12">
      <c r="B27" s="96" t="s">
        <v>197</v>
      </c>
      <c r="C27" s="98"/>
      <c r="D27" s="98"/>
      <c r="E27" s="98"/>
      <c r="F27" s="97">
        <v>1702768</v>
      </c>
      <c r="G27" s="97">
        <v>4960</v>
      </c>
      <c r="H27" s="97"/>
      <c r="I27" s="191">
        <f t="shared" si="0"/>
        <v>1707728</v>
      </c>
      <c r="J27" s="191">
        <v>4880</v>
      </c>
      <c r="K27" s="191">
        <v>0</v>
      </c>
      <c r="L27" s="191">
        <f t="shared" si="1"/>
        <v>1712608</v>
      </c>
    </row>
    <row r="28" spans="2:12">
      <c r="B28" s="96" t="s">
        <v>196</v>
      </c>
      <c r="C28" s="98"/>
      <c r="D28" s="98"/>
      <c r="E28" s="98"/>
      <c r="F28" s="97">
        <v>91961461</v>
      </c>
      <c r="G28" s="97">
        <v>3009598</v>
      </c>
      <c r="H28" s="97">
        <v>4680000</v>
      </c>
      <c r="I28" s="191">
        <f t="shared" si="0"/>
        <v>90291059</v>
      </c>
      <c r="J28" s="191">
        <v>4673054</v>
      </c>
      <c r="K28" s="191">
        <v>1150000</v>
      </c>
      <c r="L28" s="191">
        <f t="shared" si="1"/>
        <v>93814113</v>
      </c>
    </row>
    <row r="29" spans="2:12">
      <c r="B29" s="96" t="s">
        <v>195</v>
      </c>
      <c r="C29" s="98"/>
      <c r="D29" s="98"/>
      <c r="E29" s="98"/>
      <c r="F29" s="97">
        <v>100000000</v>
      </c>
      <c r="G29" s="97">
        <v>100291315</v>
      </c>
      <c r="H29" s="97"/>
      <c r="I29" s="191">
        <f t="shared" si="0"/>
        <v>200291315</v>
      </c>
      <c r="J29" s="191">
        <v>100572438</v>
      </c>
      <c r="K29" s="191">
        <v>0</v>
      </c>
      <c r="L29" s="191">
        <f t="shared" si="1"/>
        <v>300863753</v>
      </c>
    </row>
    <row r="30" spans="2:12">
      <c r="B30" s="96" t="s">
        <v>194</v>
      </c>
      <c r="C30" s="98"/>
      <c r="D30" s="98"/>
      <c r="E30" s="98"/>
      <c r="F30" s="97">
        <v>0</v>
      </c>
      <c r="G30" s="97">
        <v>53557568</v>
      </c>
      <c r="H30" s="97"/>
      <c r="I30" s="191">
        <f t="shared" si="0"/>
        <v>53557568</v>
      </c>
      <c r="J30" s="191">
        <v>153069</v>
      </c>
      <c r="K30" s="191">
        <v>719000</v>
      </c>
      <c r="L30" s="191">
        <f t="shared" si="1"/>
        <v>52991637</v>
      </c>
    </row>
    <row r="31" spans="2:12">
      <c r="B31" s="96" t="s">
        <v>193</v>
      </c>
      <c r="C31" s="98"/>
      <c r="D31" s="98"/>
      <c r="E31" s="98"/>
      <c r="F31" s="97">
        <v>133775353</v>
      </c>
      <c r="G31" s="97">
        <v>12202708</v>
      </c>
      <c r="H31" s="97">
        <v>33731000</v>
      </c>
      <c r="I31" s="191">
        <f t="shared" si="0"/>
        <v>112247061</v>
      </c>
      <c r="J31" s="191">
        <v>20081805</v>
      </c>
      <c r="K31" s="191">
        <v>1210000</v>
      </c>
      <c r="L31" s="191">
        <f t="shared" si="1"/>
        <v>131118866</v>
      </c>
    </row>
    <row r="32" spans="2:12">
      <c r="B32" s="96" t="s">
        <v>192</v>
      </c>
      <c r="C32" s="98"/>
      <c r="D32" s="98"/>
      <c r="E32" s="98"/>
      <c r="F32" s="97">
        <v>4427972</v>
      </c>
      <c r="G32" s="97">
        <v>12899</v>
      </c>
      <c r="H32" s="97">
        <v>1500000</v>
      </c>
      <c r="I32" s="191">
        <f t="shared" si="0"/>
        <v>2940871</v>
      </c>
      <c r="J32" s="191">
        <v>8405</v>
      </c>
      <c r="K32" s="191">
        <v>1400000</v>
      </c>
      <c r="L32" s="191">
        <f t="shared" si="1"/>
        <v>1549276</v>
      </c>
    </row>
    <row r="33" spans="2:12">
      <c r="B33" s="96" t="s">
        <v>191</v>
      </c>
      <c r="C33" s="98"/>
      <c r="D33" s="98"/>
      <c r="E33" s="98"/>
      <c r="F33" s="97">
        <v>1158977008</v>
      </c>
      <c r="G33" s="97">
        <v>592131284</v>
      </c>
      <c r="H33" s="97">
        <v>0</v>
      </c>
      <c r="I33" s="191">
        <f t="shared" si="0"/>
        <v>1751108292</v>
      </c>
      <c r="J33" s="191">
        <v>418997718</v>
      </c>
      <c r="K33" s="191">
        <v>277854000</v>
      </c>
      <c r="L33" s="191">
        <f t="shared" si="1"/>
        <v>1892252010</v>
      </c>
    </row>
    <row r="34" spans="2:12">
      <c r="B34" s="96" t="s">
        <v>190</v>
      </c>
      <c r="C34" s="98"/>
      <c r="D34" s="98"/>
      <c r="E34" s="98"/>
      <c r="F34" s="97">
        <v>2777075</v>
      </c>
      <c r="G34" s="97">
        <v>8090</v>
      </c>
      <c r="H34" s="97"/>
      <c r="I34" s="191">
        <f t="shared" si="0"/>
        <v>2785165</v>
      </c>
      <c r="J34" s="191">
        <v>7960</v>
      </c>
      <c r="K34" s="191">
        <v>0</v>
      </c>
      <c r="L34" s="191">
        <f t="shared" si="1"/>
        <v>2793125</v>
      </c>
    </row>
    <row r="35" spans="2:12">
      <c r="B35" s="96" t="s">
        <v>189</v>
      </c>
      <c r="C35" s="98"/>
      <c r="D35" s="98"/>
      <c r="E35" s="98"/>
      <c r="F35" s="97">
        <v>197479265</v>
      </c>
      <c r="G35" s="97">
        <v>38971288</v>
      </c>
      <c r="H35" s="97">
        <v>38396000</v>
      </c>
      <c r="I35" s="191">
        <f t="shared" si="0"/>
        <v>198054553</v>
      </c>
      <c r="J35" s="191">
        <v>566045</v>
      </c>
      <c r="K35" s="191">
        <v>0</v>
      </c>
      <c r="L35" s="191">
        <f t="shared" si="1"/>
        <v>198620598</v>
      </c>
    </row>
    <row r="36" spans="2:12">
      <c r="B36" s="96" t="s">
        <v>188</v>
      </c>
      <c r="C36" s="98"/>
      <c r="D36" s="98"/>
      <c r="E36" s="98"/>
      <c r="F36" s="97">
        <v>91304561</v>
      </c>
      <c r="G36" s="97"/>
      <c r="H36" s="97">
        <v>38396000</v>
      </c>
      <c r="I36" s="191">
        <f t="shared" si="0"/>
        <v>52908561</v>
      </c>
      <c r="J36" s="191">
        <v>0</v>
      </c>
      <c r="K36" s="191">
        <v>0</v>
      </c>
      <c r="L36" s="191">
        <f t="shared" si="1"/>
        <v>52908561</v>
      </c>
    </row>
    <row r="37" spans="2:12">
      <c r="B37" s="95" t="s">
        <v>187</v>
      </c>
      <c r="C37" s="93">
        <f>SUM(C27:C36)</f>
        <v>0</v>
      </c>
      <c r="D37" s="93">
        <f>SUM(D27:D36)</f>
        <v>0</v>
      </c>
      <c r="E37" s="93">
        <f>SUM(E27:E36)</f>
        <v>0</v>
      </c>
      <c r="F37" s="94">
        <f t="shared" ref="F37:L37" si="2">SUM(F4:F36)</f>
        <v>14777990166</v>
      </c>
      <c r="G37" s="94">
        <f t="shared" si="2"/>
        <v>1509814403</v>
      </c>
      <c r="H37" s="94">
        <f t="shared" si="2"/>
        <v>1330043267</v>
      </c>
      <c r="I37" s="192">
        <f t="shared" si="2"/>
        <v>14957761302</v>
      </c>
      <c r="J37" s="192">
        <f t="shared" si="2"/>
        <v>1594238673</v>
      </c>
      <c r="K37" s="192">
        <f t="shared" si="2"/>
        <v>873281548</v>
      </c>
      <c r="L37" s="192">
        <f t="shared" si="2"/>
        <v>15678718427</v>
      </c>
    </row>
    <row r="38" spans="2:12">
      <c r="B38" s="92" t="s">
        <v>186</v>
      </c>
    </row>
    <row r="39" spans="2:12">
      <c r="B39" s="91" t="s">
        <v>185</v>
      </c>
    </row>
    <row r="41" spans="2:12" ht="17.25">
      <c r="B41" s="84" t="s">
        <v>184</v>
      </c>
      <c r="C41" s="90" t="s">
        <v>183</v>
      </c>
    </row>
    <row r="42" spans="2:12">
      <c r="B42" s="89" t="s">
        <v>182</v>
      </c>
      <c r="C42" s="89" t="s">
        <v>181</v>
      </c>
      <c r="D42" s="89" t="s">
        <v>180</v>
      </c>
      <c r="E42" s="89" t="s">
        <v>179</v>
      </c>
      <c r="F42" s="88" t="s">
        <v>178</v>
      </c>
    </row>
    <row r="43" spans="2:12">
      <c r="B43" s="87" t="s">
        <v>177</v>
      </c>
      <c r="C43" s="87" t="s">
        <v>175</v>
      </c>
      <c r="D43" s="86">
        <v>938</v>
      </c>
      <c r="E43" s="86">
        <v>7046473</v>
      </c>
      <c r="F43" s="85"/>
    </row>
    <row r="44" spans="2:12">
      <c r="B44" s="87" t="s">
        <v>176</v>
      </c>
      <c r="C44" s="87" t="s">
        <v>175</v>
      </c>
      <c r="D44" s="86">
        <v>947</v>
      </c>
      <c r="E44" s="86">
        <v>7102000</v>
      </c>
      <c r="F44" s="85"/>
    </row>
    <row r="45" spans="2:12">
      <c r="B45" s="87" t="s">
        <v>174</v>
      </c>
      <c r="C45" s="87" t="s">
        <v>173</v>
      </c>
      <c r="D45" s="86">
        <v>8289</v>
      </c>
      <c r="E45" s="86">
        <v>20800993</v>
      </c>
      <c r="F45" s="85"/>
    </row>
    <row r="46" spans="2:12">
      <c r="B46" s="87" t="s">
        <v>172</v>
      </c>
      <c r="C46" s="87" t="s">
        <v>171</v>
      </c>
      <c r="D46" s="86">
        <v>781</v>
      </c>
      <c r="E46" s="86">
        <v>17959095</v>
      </c>
      <c r="F46" s="85"/>
    </row>
  </sheetData>
  <mergeCells count="8">
    <mergeCell ref="J2:K2"/>
    <mergeCell ref="L2:L3"/>
    <mergeCell ref="G2:H2"/>
    <mergeCell ref="I2:I3"/>
    <mergeCell ref="B2:B3"/>
    <mergeCell ref="C2:C3"/>
    <mergeCell ref="D2:E2"/>
    <mergeCell ref="F2:F3"/>
  </mergeCells>
  <phoneticPr fontId="1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0"/>
  <sheetViews>
    <sheetView showGridLines="0" view="pageBreakPreview" zoomScale="90" zoomScaleNormal="100" zoomScaleSheetLayoutView="90" workbookViewId="0">
      <selection activeCell="E13" sqref="E13"/>
    </sheetView>
  </sheetViews>
  <sheetFormatPr defaultColWidth="8.875" defaultRowHeight="11.25"/>
  <cols>
    <col min="1" max="1" width="30.875" style="4" customWidth="1"/>
    <col min="2" max="6" width="19.875" style="4" customWidth="1"/>
    <col min="7" max="16384" width="8.875" style="4"/>
  </cols>
  <sheetData>
    <row r="1" spans="1:6" ht="21">
      <c r="A1" s="6" t="s">
        <v>34</v>
      </c>
    </row>
    <row r="2" spans="1:6" ht="13.5">
      <c r="A2" s="47" t="s">
        <v>139</v>
      </c>
    </row>
    <row r="3" spans="1:6" ht="13.5">
      <c r="A3" s="47" t="s">
        <v>528</v>
      </c>
    </row>
    <row r="4" spans="1:6" ht="13.5">
      <c r="F4" s="3" t="s">
        <v>35</v>
      </c>
    </row>
    <row r="5" spans="1:6" ht="22.5" customHeight="1">
      <c r="A5" s="230" t="s">
        <v>36</v>
      </c>
      <c r="B5" s="230" t="s">
        <v>37</v>
      </c>
      <c r="C5" s="230"/>
      <c r="D5" s="230" t="s">
        <v>38</v>
      </c>
      <c r="E5" s="230"/>
      <c r="F5" s="231" t="s">
        <v>39</v>
      </c>
    </row>
    <row r="6" spans="1:6" ht="30.75" customHeight="1">
      <c r="A6" s="230"/>
      <c r="B6" s="8" t="s">
        <v>40</v>
      </c>
      <c r="C6" s="9" t="s">
        <v>41</v>
      </c>
      <c r="D6" s="8" t="s">
        <v>40</v>
      </c>
      <c r="E6" s="9" t="s">
        <v>41</v>
      </c>
      <c r="F6" s="230"/>
    </row>
    <row r="7" spans="1:6" ht="18" hidden="1" customHeight="1">
      <c r="A7" s="5"/>
      <c r="B7" s="2"/>
      <c r="C7" s="2"/>
      <c r="D7" s="2"/>
      <c r="E7" s="2"/>
      <c r="F7" s="2"/>
    </row>
    <row r="8" spans="1:6" ht="18" customHeight="1">
      <c r="A8" s="106"/>
      <c r="B8" s="196"/>
      <c r="C8" s="22"/>
      <c r="D8" s="196"/>
      <c r="E8" s="22"/>
      <c r="F8" s="22">
        <f>+B8+D8</f>
        <v>0</v>
      </c>
    </row>
    <row r="9" spans="1:6" ht="18" customHeight="1">
      <c r="A9" s="106"/>
      <c r="B9" s="196"/>
      <c r="C9" s="22"/>
      <c r="D9" s="196"/>
      <c r="E9" s="22"/>
      <c r="F9" s="22">
        <f t="shared" ref="F9:F13" si="0">+B9+D9</f>
        <v>0</v>
      </c>
    </row>
    <row r="10" spans="1:6" ht="18" customHeight="1">
      <c r="A10" s="106"/>
      <c r="B10" s="196"/>
      <c r="C10" s="22"/>
      <c r="D10" s="196"/>
      <c r="E10" s="22"/>
      <c r="F10" s="22">
        <f t="shared" si="0"/>
        <v>0</v>
      </c>
    </row>
    <row r="11" spans="1:6" ht="18" customHeight="1">
      <c r="A11" s="106"/>
      <c r="B11" s="196"/>
      <c r="C11" s="22"/>
      <c r="D11" s="196"/>
      <c r="E11" s="22"/>
      <c r="F11" s="22">
        <f t="shared" si="0"/>
        <v>0</v>
      </c>
    </row>
    <row r="12" spans="1:6" ht="18" customHeight="1">
      <c r="A12" s="131"/>
      <c r="B12" s="196"/>
      <c r="C12" s="22"/>
      <c r="D12" s="22"/>
      <c r="E12" s="22"/>
      <c r="F12" s="22">
        <f t="shared" si="0"/>
        <v>0</v>
      </c>
    </row>
    <row r="13" spans="1:6" ht="18" customHeight="1">
      <c r="A13" s="131"/>
      <c r="B13" s="196"/>
      <c r="C13" s="22"/>
      <c r="D13" s="22"/>
      <c r="E13" s="22"/>
      <c r="F13" s="22">
        <f t="shared" si="0"/>
        <v>0</v>
      </c>
    </row>
    <row r="14" spans="1:6" ht="18" hidden="1" customHeight="1">
      <c r="A14" s="131"/>
      <c r="B14" s="196"/>
      <c r="C14" s="22"/>
      <c r="D14" s="22"/>
      <c r="E14" s="22"/>
      <c r="F14" s="22">
        <f t="shared" ref="F14" si="1">+B14+D14</f>
        <v>0</v>
      </c>
    </row>
    <row r="15" spans="1:6" ht="18" hidden="1" customHeight="1">
      <c r="A15" s="131"/>
      <c r="B15" s="196"/>
      <c r="C15" s="22"/>
      <c r="D15" s="22"/>
      <c r="E15" s="22"/>
      <c r="F15" s="22">
        <f>+B15+D15</f>
        <v>0</v>
      </c>
    </row>
    <row r="16" spans="1:6" ht="18" hidden="1" customHeight="1">
      <c r="A16" s="131"/>
      <c r="B16" s="196"/>
      <c r="C16" s="22"/>
      <c r="D16" s="22"/>
      <c r="E16" s="22"/>
      <c r="F16" s="22">
        <f t="shared" ref="F16:F18" si="2">+B16+D16</f>
        <v>0</v>
      </c>
    </row>
    <row r="17" spans="1:6" ht="18" hidden="1" customHeight="1">
      <c r="A17" s="131"/>
      <c r="B17" s="196"/>
      <c r="C17" s="22"/>
      <c r="D17" s="196"/>
      <c r="E17" s="22"/>
      <c r="F17" s="22">
        <f t="shared" si="2"/>
        <v>0</v>
      </c>
    </row>
    <row r="18" spans="1:6" ht="18" hidden="1" customHeight="1">
      <c r="A18" s="131"/>
      <c r="B18" s="196"/>
      <c r="C18" s="22"/>
      <c r="D18" s="22"/>
      <c r="E18" s="22"/>
      <c r="F18" s="22">
        <f t="shared" si="2"/>
        <v>0</v>
      </c>
    </row>
    <row r="19" spans="1:6" ht="18" hidden="1" customHeight="1">
      <c r="A19" s="131"/>
      <c r="B19" s="196"/>
      <c r="C19" s="22"/>
      <c r="D19" s="22"/>
      <c r="E19" s="22"/>
      <c r="F19" s="22">
        <f t="shared" ref="F19" si="3">+B19+D19</f>
        <v>0</v>
      </c>
    </row>
    <row r="20" spans="1:6" ht="18" customHeight="1">
      <c r="A20" s="10" t="s">
        <v>2</v>
      </c>
      <c r="B20" s="22">
        <f>SUM(B7:B19)</f>
        <v>0</v>
      </c>
      <c r="C20" s="22">
        <f>SUM(C8:C19)</f>
        <v>0</v>
      </c>
      <c r="D20" s="22">
        <f>SUM(D8:D19)</f>
        <v>0</v>
      </c>
      <c r="E20" s="22">
        <f>SUM(E8:E19)</f>
        <v>0</v>
      </c>
      <c r="F20" s="22">
        <f>SUM(F8:F19)</f>
        <v>0</v>
      </c>
    </row>
    <row r="25" spans="1:6">
      <c r="A25" s="206" t="s">
        <v>531</v>
      </c>
    </row>
    <row r="26" spans="1:6">
      <c r="A26" s="63" t="s">
        <v>150</v>
      </c>
    </row>
    <row r="27" spans="1:6">
      <c r="A27" s="65" t="s">
        <v>151</v>
      </c>
      <c r="B27" s="56" t="s">
        <v>152</v>
      </c>
    </row>
    <row r="28" spans="1:6">
      <c r="A28" s="65" t="s">
        <v>154</v>
      </c>
      <c r="B28" s="56" t="s">
        <v>166</v>
      </c>
    </row>
    <row r="29" spans="1:6">
      <c r="A29" s="65" t="s">
        <v>156</v>
      </c>
      <c r="B29" s="56" t="s">
        <v>533</v>
      </c>
    </row>
    <row r="30" spans="1:6">
      <c r="A30" s="65" t="s">
        <v>530</v>
      </c>
      <c r="B30" s="56" t="s">
        <v>534</v>
      </c>
    </row>
  </sheetData>
  <mergeCells count="4">
    <mergeCell ref="A5:A6"/>
    <mergeCell ref="B5:C5"/>
    <mergeCell ref="D5:E5"/>
    <mergeCell ref="F5:F6"/>
  </mergeCells>
  <phoneticPr fontId="11"/>
  <pageMargins left="0.73" right="0.3888888888888889" top="0.74" bottom="0.3888888888888889" header="0.19444444444444445" footer="0.19444444444444445"/>
  <pageSetup paperSize="9" orientation="landscape" r:id="rId1"/>
  <headerFooter>
    <oddHeader xml:space="preserve">&amp;R&amp;9
</oddHeader>
    <oddFooter xml:space="preserve">&amp;C&amp;9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B1:O29"/>
  <sheetViews>
    <sheetView workbookViewId="0">
      <selection activeCell="A3" sqref="A3"/>
    </sheetView>
  </sheetViews>
  <sheetFormatPr defaultColWidth="9" defaultRowHeight="13.5"/>
  <cols>
    <col min="1" max="1" width="9" style="101"/>
    <col min="2" max="2" width="24.5" style="101" customWidth="1"/>
    <col min="3" max="8" width="13.875" style="101" customWidth="1"/>
    <col min="9" max="9" width="15.625" style="101" customWidth="1"/>
    <col min="10" max="10" width="13.875" style="101" customWidth="1"/>
    <col min="11" max="11" width="17.125" style="101" customWidth="1"/>
    <col min="12" max="12" width="14.375" style="101" customWidth="1"/>
    <col min="13" max="13" width="15.375" style="101" bestFit="1" customWidth="1"/>
    <col min="14" max="14" width="11.5" style="101" bestFit="1" customWidth="1"/>
    <col min="15" max="16384" width="9" style="101"/>
  </cols>
  <sheetData>
    <row r="1" spans="2:15">
      <c r="B1" s="101" t="s">
        <v>432</v>
      </c>
    </row>
    <row r="2" spans="2:15">
      <c r="F2" s="101">
        <v>1</v>
      </c>
      <c r="G2" s="101" t="s">
        <v>431</v>
      </c>
    </row>
    <row r="4" spans="2:15">
      <c r="B4" s="101" t="s">
        <v>430</v>
      </c>
    </row>
    <row r="5" spans="2:15">
      <c r="B5" s="232" t="s">
        <v>228</v>
      </c>
      <c r="C5" s="232" t="s">
        <v>227</v>
      </c>
      <c r="D5" s="232" t="s">
        <v>226</v>
      </c>
      <c r="E5" s="232"/>
      <c r="F5" s="232" t="s">
        <v>225</v>
      </c>
      <c r="G5" s="232" t="s">
        <v>429</v>
      </c>
      <c r="H5" s="232" t="s">
        <v>224</v>
      </c>
      <c r="I5" s="232"/>
      <c r="J5" s="232" t="s">
        <v>223</v>
      </c>
      <c r="K5" s="232" t="s">
        <v>433</v>
      </c>
      <c r="L5" s="232"/>
      <c r="M5" s="232" t="s">
        <v>434</v>
      </c>
    </row>
    <row r="6" spans="2:15">
      <c r="B6" s="232"/>
      <c r="C6" s="232"/>
      <c r="D6" s="185" t="s">
        <v>222</v>
      </c>
      <c r="E6" s="185" t="s">
        <v>221</v>
      </c>
      <c r="F6" s="232"/>
      <c r="G6" s="232"/>
      <c r="H6" s="185" t="s">
        <v>222</v>
      </c>
      <c r="I6" s="185" t="s">
        <v>221</v>
      </c>
      <c r="J6" s="232"/>
      <c r="K6" s="185" t="s">
        <v>222</v>
      </c>
      <c r="L6" s="185" t="s">
        <v>221</v>
      </c>
      <c r="M6" s="232"/>
    </row>
    <row r="7" spans="2:15">
      <c r="B7" s="106" t="s">
        <v>428</v>
      </c>
      <c r="C7" s="106"/>
      <c r="D7" s="106"/>
      <c r="E7" s="106"/>
      <c r="F7" s="106">
        <v>9355</v>
      </c>
      <c r="G7" s="151"/>
      <c r="H7" s="106"/>
      <c r="I7" s="106">
        <v>6230</v>
      </c>
      <c r="J7" s="106">
        <f>F7+H7-I7</f>
        <v>3125</v>
      </c>
      <c r="K7" s="106"/>
      <c r="L7" s="106">
        <v>3125</v>
      </c>
      <c r="M7" s="106">
        <f>J7+K7-L7</f>
        <v>0</v>
      </c>
    </row>
    <row r="8" spans="2:15">
      <c r="B8" s="131" t="s">
        <v>427</v>
      </c>
      <c r="C8" s="131"/>
      <c r="D8" s="131"/>
      <c r="E8" s="131"/>
      <c r="F8" s="131">
        <v>8050</v>
      </c>
      <c r="G8" s="151"/>
      <c r="H8" s="131">
        <v>4680</v>
      </c>
      <c r="I8" s="131">
        <v>2853</v>
      </c>
      <c r="J8" s="106">
        <f>F8+H8-I8</f>
        <v>9877</v>
      </c>
      <c r="K8" s="131">
        <v>1150</v>
      </c>
      <c r="L8" s="131">
        <v>4490</v>
      </c>
      <c r="M8" s="106">
        <f>J8+K8-L8</f>
        <v>6537</v>
      </c>
    </row>
    <row r="9" spans="2:15">
      <c r="B9" s="131" t="s">
        <v>426</v>
      </c>
      <c r="C9" s="131"/>
      <c r="D9" s="131"/>
      <c r="E9" s="131"/>
      <c r="F9" s="131">
        <v>125006</v>
      </c>
      <c r="G9" s="151"/>
      <c r="H9" s="131"/>
      <c r="I9" s="131">
        <v>4871</v>
      </c>
      <c r="J9" s="106">
        <f>F9+H9-I9</f>
        <v>120135</v>
      </c>
      <c r="K9" s="131"/>
      <c r="L9" s="131">
        <v>892</v>
      </c>
      <c r="M9" s="106">
        <f>J9+K9-L9</f>
        <v>119243</v>
      </c>
    </row>
    <row r="10" spans="2:15" hidden="1">
      <c r="B10" s="131"/>
      <c r="C10" s="131"/>
      <c r="D10" s="131"/>
      <c r="E10" s="131"/>
      <c r="F10" s="131">
        <f>C10+D10-E10</f>
        <v>0</v>
      </c>
      <c r="G10" s="151"/>
      <c r="H10" s="131"/>
      <c r="I10" s="131"/>
      <c r="J10" s="106">
        <f>F10+H10-I10</f>
        <v>0</v>
      </c>
      <c r="K10" s="131"/>
      <c r="L10" s="131"/>
      <c r="M10" s="106">
        <f t="shared" ref="M10" si="0">J10+K10-L10</f>
        <v>0</v>
      </c>
    </row>
    <row r="11" spans="2:15" hidden="1">
      <c r="B11" s="131"/>
      <c r="C11" s="131"/>
      <c r="D11" s="131"/>
      <c r="E11" s="131"/>
      <c r="F11" s="131">
        <f>C11+D11-E11</f>
        <v>0</v>
      </c>
      <c r="G11" s="151"/>
      <c r="H11" s="131"/>
      <c r="I11" s="131"/>
      <c r="J11" s="106">
        <f>F11+H11-I11</f>
        <v>0</v>
      </c>
      <c r="K11" s="131"/>
      <c r="L11" s="131"/>
      <c r="M11" s="106">
        <f>I11+K11-L11</f>
        <v>0</v>
      </c>
    </row>
    <row r="12" spans="2:15">
      <c r="B12" s="103" t="s">
        <v>187</v>
      </c>
      <c r="C12" s="106">
        <f t="shared" ref="C12:J12" si="1">SUM(C7:C11)</f>
        <v>0</v>
      </c>
      <c r="D12" s="106">
        <f t="shared" si="1"/>
        <v>0</v>
      </c>
      <c r="E12" s="106">
        <f t="shared" si="1"/>
        <v>0</v>
      </c>
      <c r="F12" s="106">
        <f t="shared" si="1"/>
        <v>142411</v>
      </c>
      <c r="G12" s="151">
        <f t="shared" si="1"/>
        <v>0</v>
      </c>
      <c r="H12" s="106">
        <f t="shared" si="1"/>
        <v>4680</v>
      </c>
      <c r="I12" s="106">
        <f t="shared" si="1"/>
        <v>13954</v>
      </c>
      <c r="J12" s="106">
        <f t="shared" si="1"/>
        <v>133137</v>
      </c>
      <c r="K12" s="106">
        <f t="shared" ref="K12:M12" si="2">SUM(K7:K11)</f>
        <v>1150</v>
      </c>
      <c r="L12" s="106">
        <f t="shared" si="2"/>
        <v>8507</v>
      </c>
      <c r="M12" s="106">
        <f t="shared" si="2"/>
        <v>125780</v>
      </c>
    </row>
    <row r="13" spans="2:15">
      <c r="B13" s="101" t="s">
        <v>425</v>
      </c>
      <c r="G13" s="101" t="s">
        <v>424</v>
      </c>
      <c r="H13" s="101">
        <v>133137000</v>
      </c>
      <c r="L13" s="101" t="s">
        <v>424</v>
      </c>
      <c r="M13" s="101">
        <v>125780000</v>
      </c>
    </row>
    <row r="14" spans="2:15">
      <c r="B14" s="101" t="s">
        <v>423</v>
      </c>
      <c r="G14" s="101" t="s">
        <v>422</v>
      </c>
      <c r="H14" s="101">
        <v>346000</v>
      </c>
      <c r="I14" s="150">
        <v>313000</v>
      </c>
      <c r="J14" s="150" t="s">
        <v>421</v>
      </c>
      <c r="K14" s="150"/>
      <c r="L14" s="101" t="s">
        <v>422</v>
      </c>
      <c r="M14" s="101">
        <v>71500</v>
      </c>
    </row>
    <row r="15" spans="2:15">
      <c r="G15" s="149" t="s">
        <v>420</v>
      </c>
      <c r="H15" s="149">
        <f>+H13-H14</f>
        <v>132791000</v>
      </c>
      <c r="I15" s="148">
        <f>H13-I14</f>
        <v>132824000</v>
      </c>
      <c r="J15" s="101" t="s">
        <v>419</v>
      </c>
      <c r="L15" s="149" t="s">
        <v>420</v>
      </c>
      <c r="M15" s="149">
        <f>+M13-M14</f>
        <v>125708500</v>
      </c>
      <c r="N15" s="101">
        <v>126633800</v>
      </c>
      <c r="O15" s="101">
        <f>+N15-M15</f>
        <v>925300</v>
      </c>
    </row>
    <row r="16" spans="2:15">
      <c r="C16" s="147"/>
    </row>
    <row r="17" spans="9:10">
      <c r="I17" s="101">
        <f>+H15-I15</f>
        <v>-33000</v>
      </c>
      <c r="J17" s="101">
        <f>+J8-313</f>
        <v>9564</v>
      </c>
    </row>
    <row r="19" spans="9:10">
      <c r="I19" s="101">
        <v>132791000</v>
      </c>
    </row>
    <row r="20" spans="9:10">
      <c r="I20" s="101">
        <f>+I15-I19</f>
        <v>33000</v>
      </c>
    </row>
    <row r="23" spans="9:10">
      <c r="I23" s="101">
        <v>1498831208</v>
      </c>
    </row>
    <row r="24" spans="9:10">
      <c r="I24" s="101">
        <v>1508856162</v>
      </c>
    </row>
    <row r="25" spans="9:10">
      <c r="I25" s="101">
        <f>+I24-I23</f>
        <v>10024954</v>
      </c>
    </row>
    <row r="27" spans="9:10">
      <c r="I27" s="101">
        <v>8175246479</v>
      </c>
    </row>
    <row r="28" spans="9:10">
      <c r="I28" s="101">
        <v>8165221525</v>
      </c>
    </row>
    <row r="29" spans="9:10">
      <c r="I29" s="101">
        <f>+I28-I27</f>
        <v>-10024954</v>
      </c>
    </row>
  </sheetData>
  <mergeCells count="9">
    <mergeCell ref="K5:L5"/>
    <mergeCell ref="M5:M6"/>
    <mergeCell ref="C5:C6"/>
    <mergeCell ref="B5:B6"/>
    <mergeCell ref="H5:I5"/>
    <mergeCell ref="J5:J6"/>
    <mergeCell ref="D5:E5"/>
    <mergeCell ref="F5:F6"/>
    <mergeCell ref="G5:G6"/>
  </mergeCells>
  <phoneticPr fontId="1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B2:N52"/>
  <sheetViews>
    <sheetView workbookViewId="0">
      <selection activeCell="G25" sqref="G25"/>
    </sheetView>
  </sheetViews>
  <sheetFormatPr defaultColWidth="10" defaultRowHeight="13.5"/>
  <cols>
    <col min="1" max="1" width="10" style="159"/>
    <col min="2" max="12" width="13.5" style="159" customWidth="1"/>
    <col min="13" max="13" width="16.75" style="159" bestFit="1" customWidth="1"/>
    <col min="14" max="14" width="19.125" style="159" bestFit="1" customWidth="1"/>
    <col min="15" max="16384" width="10" style="159"/>
  </cols>
  <sheetData>
    <row r="2" spans="2:12">
      <c r="B2" s="159" t="s">
        <v>229</v>
      </c>
    </row>
    <row r="3" spans="2:12">
      <c r="B3" s="159" t="s">
        <v>467</v>
      </c>
    </row>
    <row r="4" spans="2:12">
      <c r="B4" s="153" t="s">
        <v>228</v>
      </c>
      <c r="C4" s="153" t="s">
        <v>468</v>
      </c>
      <c r="D4" s="153" t="s">
        <v>469</v>
      </c>
      <c r="E4" s="153" t="s">
        <v>470</v>
      </c>
      <c r="F4" s="153" t="s">
        <v>471</v>
      </c>
      <c r="G4" s="153" t="s">
        <v>472</v>
      </c>
      <c r="H4" s="153" t="s">
        <v>473</v>
      </c>
      <c r="I4" s="153" t="s">
        <v>474</v>
      </c>
      <c r="J4" s="153" t="s">
        <v>475</v>
      </c>
      <c r="K4" s="153" t="s">
        <v>476</v>
      </c>
      <c r="L4" s="153" t="s">
        <v>477</v>
      </c>
    </row>
    <row r="5" spans="2:12">
      <c r="B5" s="154"/>
      <c r="C5" s="154"/>
      <c r="D5" s="154"/>
      <c r="E5" s="154"/>
      <c r="F5" s="154"/>
      <c r="G5" s="154"/>
      <c r="H5" s="154"/>
      <c r="I5" s="154"/>
      <c r="J5" s="154"/>
      <c r="K5" s="154"/>
      <c r="L5" s="154"/>
    </row>
    <row r="6" spans="2:12">
      <c r="B6" s="154"/>
      <c r="C6" s="154"/>
      <c r="D6" s="154"/>
      <c r="E6" s="154"/>
      <c r="F6" s="154"/>
      <c r="G6" s="154"/>
      <c r="H6" s="154"/>
      <c r="I6" s="154"/>
      <c r="J6" s="154"/>
      <c r="K6" s="154"/>
      <c r="L6" s="154"/>
    </row>
    <row r="7" spans="2:12">
      <c r="B7" s="154"/>
      <c r="C7" s="154"/>
      <c r="D7" s="154"/>
      <c r="E7" s="154"/>
      <c r="F7" s="154"/>
      <c r="G7" s="154"/>
      <c r="H7" s="154"/>
      <c r="I7" s="154"/>
      <c r="J7" s="154"/>
      <c r="K7" s="154"/>
      <c r="L7" s="154"/>
    </row>
    <row r="8" spans="2:12">
      <c r="B8" s="154" t="s">
        <v>187</v>
      </c>
      <c r="C8" s="154">
        <f t="shared" ref="C8:L8" si="0">SUM(C5:C7)</f>
        <v>0</v>
      </c>
      <c r="D8" s="154">
        <f t="shared" si="0"/>
        <v>0</v>
      </c>
      <c r="E8" s="154">
        <f t="shared" si="0"/>
        <v>0</v>
      </c>
      <c r="F8" s="154">
        <f t="shared" si="0"/>
        <v>0</v>
      </c>
      <c r="G8" s="154">
        <f t="shared" si="0"/>
        <v>0</v>
      </c>
      <c r="H8" s="154">
        <f t="shared" si="0"/>
        <v>0</v>
      </c>
      <c r="I8" s="154">
        <f t="shared" si="0"/>
        <v>0</v>
      </c>
      <c r="J8" s="154">
        <f t="shared" si="0"/>
        <v>0</v>
      </c>
      <c r="K8" s="154">
        <f t="shared" si="0"/>
        <v>0</v>
      </c>
      <c r="L8" s="154">
        <f t="shared" si="0"/>
        <v>0</v>
      </c>
    </row>
    <row r="10" spans="2:12">
      <c r="B10" s="159" t="s">
        <v>478</v>
      </c>
    </row>
    <row r="11" spans="2:12">
      <c r="B11" s="153" t="s">
        <v>228</v>
      </c>
      <c r="C11" s="153" t="s">
        <v>468</v>
      </c>
      <c r="D11" s="153" t="str">
        <f t="shared" ref="D11:L11" si="1">D4</f>
        <v>H27年度残高</v>
      </c>
      <c r="E11" s="153" t="str">
        <f t="shared" si="1"/>
        <v>H28支払額</v>
      </c>
      <c r="F11" s="153" t="str">
        <f t="shared" si="1"/>
        <v>H28年度残高</v>
      </c>
      <c r="G11" s="153" t="str">
        <f t="shared" si="1"/>
        <v>H29支払額</v>
      </c>
      <c r="H11" s="153" t="str">
        <f t="shared" si="1"/>
        <v>H29年度残高</v>
      </c>
      <c r="I11" s="153" t="str">
        <f t="shared" si="1"/>
        <v>H30支払額</v>
      </c>
      <c r="J11" s="153" t="str">
        <f t="shared" si="1"/>
        <v>H30年度残高</v>
      </c>
      <c r="K11" s="153" t="str">
        <f t="shared" si="1"/>
        <v>H31支払額</v>
      </c>
      <c r="L11" s="153" t="str">
        <f t="shared" si="1"/>
        <v>H31年度残高</v>
      </c>
    </row>
    <row r="12" spans="2:12">
      <c r="B12" s="154"/>
      <c r="C12" s="154"/>
      <c r="D12" s="154"/>
      <c r="E12" s="154"/>
      <c r="F12" s="154"/>
      <c r="G12" s="154"/>
      <c r="H12" s="154"/>
      <c r="I12" s="154"/>
      <c r="J12" s="154"/>
      <c r="K12" s="154"/>
      <c r="L12" s="154"/>
    </row>
    <row r="13" spans="2:12">
      <c r="B13" s="154"/>
      <c r="C13" s="154"/>
      <c r="D13" s="154"/>
      <c r="E13" s="154"/>
      <c r="F13" s="154"/>
      <c r="G13" s="154"/>
      <c r="H13" s="154"/>
      <c r="I13" s="154"/>
      <c r="J13" s="154"/>
      <c r="K13" s="154"/>
      <c r="L13" s="154"/>
    </row>
    <row r="14" spans="2:12">
      <c r="B14" s="154"/>
      <c r="C14" s="154"/>
      <c r="D14" s="154"/>
      <c r="E14" s="154"/>
      <c r="F14" s="154"/>
      <c r="G14" s="154"/>
      <c r="H14" s="154"/>
      <c r="I14" s="154"/>
      <c r="J14" s="154"/>
      <c r="K14" s="154"/>
      <c r="L14" s="154"/>
    </row>
    <row r="15" spans="2:12">
      <c r="B15" s="154" t="s">
        <v>187</v>
      </c>
      <c r="C15" s="154">
        <f t="shared" ref="C15:L15" si="2">SUM(C12:C14)</f>
        <v>0</v>
      </c>
      <c r="D15" s="154">
        <f t="shared" si="2"/>
        <v>0</v>
      </c>
      <c r="E15" s="154">
        <f t="shared" si="2"/>
        <v>0</v>
      </c>
      <c r="F15" s="154">
        <f t="shared" si="2"/>
        <v>0</v>
      </c>
      <c r="G15" s="154">
        <f t="shared" si="2"/>
        <v>0</v>
      </c>
      <c r="H15" s="154">
        <f t="shared" si="2"/>
        <v>0</v>
      </c>
      <c r="I15" s="154">
        <f t="shared" si="2"/>
        <v>0</v>
      </c>
      <c r="J15" s="154">
        <f t="shared" si="2"/>
        <v>0</v>
      </c>
      <c r="K15" s="154">
        <f t="shared" si="2"/>
        <v>0</v>
      </c>
      <c r="L15" s="154">
        <f t="shared" si="2"/>
        <v>0</v>
      </c>
    </row>
    <row r="17" spans="2:12">
      <c r="B17" s="159" t="s">
        <v>479</v>
      </c>
    </row>
    <row r="18" spans="2:12">
      <c r="B18" s="153" t="s">
        <v>228</v>
      </c>
      <c r="C18" s="153" t="s">
        <v>468</v>
      </c>
      <c r="D18" s="153" t="str">
        <f t="shared" ref="D18:L18" si="3">D11</f>
        <v>H27年度残高</v>
      </c>
      <c r="E18" s="153" t="str">
        <f t="shared" si="3"/>
        <v>H28支払額</v>
      </c>
      <c r="F18" s="153" t="str">
        <f t="shared" si="3"/>
        <v>H28年度残高</v>
      </c>
      <c r="G18" s="153" t="str">
        <f t="shared" si="3"/>
        <v>H29支払額</v>
      </c>
      <c r="H18" s="153" t="str">
        <f t="shared" si="3"/>
        <v>H29年度残高</v>
      </c>
      <c r="I18" s="153" t="str">
        <f t="shared" si="3"/>
        <v>H30支払額</v>
      </c>
      <c r="J18" s="153" t="str">
        <f t="shared" si="3"/>
        <v>H30年度残高</v>
      </c>
      <c r="K18" s="153" t="str">
        <f t="shared" si="3"/>
        <v>H31支払額</v>
      </c>
      <c r="L18" s="153" t="str">
        <f t="shared" si="3"/>
        <v>H31年度残高</v>
      </c>
    </row>
    <row r="19" spans="2:12">
      <c r="B19" s="154"/>
      <c r="C19" s="154"/>
      <c r="D19" s="154"/>
      <c r="E19" s="154"/>
      <c r="F19" s="154"/>
      <c r="G19" s="154"/>
      <c r="H19" s="154"/>
      <c r="I19" s="154"/>
      <c r="J19" s="154"/>
      <c r="K19" s="154"/>
      <c r="L19" s="154"/>
    </row>
    <row r="20" spans="2:12">
      <c r="B20" s="154"/>
      <c r="C20" s="154"/>
      <c r="D20" s="154"/>
      <c r="E20" s="154"/>
      <c r="F20" s="154"/>
      <c r="G20" s="154"/>
      <c r="H20" s="154"/>
      <c r="I20" s="154"/>
      <c r="J20" s="154"/>
      <c r="K20" s="154"/>
      <c r="L20" s="154"/>
    </row>
    <row r="21" spans="2:12">
      <c r="B21" s="154"/>
      <c r="C21" s="154"/>
      <c r="D21" s="154"/>
      <c r="E21" s="154"/>
      <c r="F21" s="154"/>
      <c r="G21" s="154"/>
      <c r="H21" s="154"/>
      <c r="I21" s="154"/>
      <c r="J21" s="154"/>
      <c r="K21" s="154"/>
      <c r="L21" s="154"/>
    </row>
    <row r="22" spans="2:12">
      <c r="B22" s="154" t="s">
        <v>187</v>
      </c>
      <c r="C22" s="154">
        <f t="shared" ref="C22:L22" si="4">SUM(C19:C21)</f>
        <v>0</v>
      </c>
      <c r="D22" s="154">
        <f t="shared" si="4"/>
        <v>0</v>
      </c>
      <c r="E22" s="154">
        <f t="shared" si="4"/>
        <v>0</v>
      </c>
      <c r="F22" s="154">
        <f t="shared" si="4"/>
        <v>0</v>
      </c>
      <c r="G22" s="154">
        <f t="shared" si="4"/>
        <v>0</v>
      </c>
      <c r="H22" s="154">
        <f t="shared" si="4"/>
        <v>0</v>
      </c>
      <c r="I22" s="154">
        <f t="shared" si="4"/>
        <v>0</v>
      </c>
      <c r="J22" s="154">
        <f t="shared" si="4"/>
        <v>0</v>
      </c>
      <c r="K22" s="154">
        <f t="shared" si="4"/>
        <v>0</v>
      </c>
      <c r="L22" s="154">
        <f t="shared" si="4"/>
        <v>0</v>
      </c>
    </row>
    <row r="24" spans="2:12">
      <c r="B24" s="159" t="s">
        <v>480</v>
      </c>
    </row>
    <row r="25" spans="2:12">
      <c r="B25" s="153" t="s">
        <v>228</v>
      </c>
      <c r="C25" s="153" t="s">
        <v>468</v>
      </c>
      <c r="D25" s="153" t="str">
        <f t="shared" ref="D25:L25" si="5">D18</f>
        <v>H27年度残高</v>
      </c>
      <c r="E25" s="153" t="str">
        <f t="shared" si="5"/>
        <v>H28支払額</v>
      </c>
      <c r="F25" s="153" t="str">
        <f t="shared" si="5"/>
        <v>H28年度残高</v>
      </c>
      <c r="G25" s="153" t="str">
        <f t="shared" si="5"/>
        <v>H29支払額</v>
      </c>
      <c r="H25" s="153" t="str">
        <f t="shared" si="5"/>
        <v>H29年度残高</v>
      </c>
      <c r="I25" s="153" t="str">
        <f t="shared" si="5"/>
        <v>H30支払額</v>
      </c>
      <c r="J25" s="153" t="str">
        <f t="shared" si="5"/>
        <v>H30年度残高</v>
      </c>
      <c r="K25" s="153" t="str">
        <f t="shared" si="5"/>
        <v>H31支払額</v>
      </c>
      <c r="L25" s="153" t="str">
        <f t="shared" si="5"/>
        <v>H31年度残高</v>
      </c>
    </row>
    <row r="26" spans="2:12">
      <c r="B26" s="154"/>
      <c r="C26" s="154"/>
      <c r="D26" s="154"/>
      <c r="E26" s="154"/>
      <c r="F26" s="154"/>
      <c r="G26" s="154"/>
      <c r="H26" s="154"/>
      <c r="I26" s="154"/>
      <c r="J26" s="154"/>
      <c r="K26" s="154"/>
      <c r="L26" s="154"/>
    </row>
    <row r="27" spans="2:12">
      <c r="B27" s="154"/>
      <c r="C27" s="154"/>
      <c r="D27" s="154"/>
      <c r="E27" s="154"/>
      <c r="F27" s="154"/>
      <c r="G27" s="154"/>
      <c r="H27" s="154"/>
      <c r="I27" s="154"/>
      <c r="J27" s="154"/>
      <c r="K27" s="154"/>
      <c r="L27" s="154"/>
    </row>
    <row r="28" spans="2:12">
      <c r="B28" s="154"/>
      <c r="C28" s="154"/>
      <c r="D28" s="154"/>
      <c r="E28" s="154"/>
      <c r="F28" s="154"/>
      <c r="G28" s="154"/>
      <c r="H28" s="154"/>
      <c r="I28" s="154"/>
      <c r="J28" s="154"/>
      <c r="K28" s="154"/>
      <c r="L28" s="154"/>
    </row>
    <row r="29" spans="2:12">
      <c r="B29" s="154" t="s">
        <v>187</v>
      </c>
      <c r="C29" s="154">
        <f t="shared" ref="C29:L29" si="6">SUM(C26:C28)</f>
        <v>0</v>
      </c>
      <c r="D29" s="154">
        <f t="shared" si="6"/>
        <v>0</v>
      </c>
      <c r="E29" s="154">
        <f t="shared" si="6"/>
        <v>0</v>
      </c>
      <c r="F29" s="154">
        <f t="shared" si="6"/>
        <v>0</v>
      </c>
      <c r="G29" s="154">
        <f t="shared" si="6"/>
        <v>0</v>
      </c>
      <c r="H29" s="154">
        <f t="shared" si="6"/>
        <v>0</v>
      </c>
      <c r="I29" s="154">
        <f t="shared" si="6"/>
        <v>0</v>
      </c>
      <c r="J29" s="154">
        <f t="shared" si="6"/>
        <v>0</v>
      </c>
      <c r="K29" s="154">
        <f t="shared" si="6"/>
        <v>0</v>
      </c>
      <c r="L29" s="154">
        <f t="shared" si="6"/>
        <v>0</v>
      </c>
    </row>
    <row r="31" spans="2:12">
      <c r="B31" s="159" t="s">
        <v>481</v>
      </c>
    </row>
    <row r="32" spans="2:12">
      <c r="B32" s="153" t="s">
        <v>228</v>
      </c>
      <c r="C32" s="153" t="s">
        <v>468</v>
      </c>
      <c r="D32" s="153" t="str">
        <f t="shared" ref="D32:L32" si="7">D25</f>
        <v>H27年度残高</v>
      </c>
      <c r="E32" s="153" t="str">
        <f t="shared" si="7"/>
        <v>H28支払額</v>
      </c>
      <c r="F32" s="153" t="str">
        <f t="shared" si="7"/>
        <v>H28年度残高</v>
      </c>
      <c r="G32" s="153" t="str">
        <f t="shared" si="7"/>
        <v>H29支払額</v>
      </c>
      <c r="H32" s="153" t="str">
        <f t="shared" si="7"/>
        <v>H29年度残高</v>
      </c>
      <c r="I32" s="153" t="str">
        <f t="shared" si="7"/>
        <v>H30支払額</v>
      </c>
      <c r="J32" s="153" t="str">
        <f t="shared" si="7"/>
        <v>H30年度残高</v>
      </c>
      <c r="K32" s="153" t="str">
        <f t="shared" si="7"/>
        <v>H31支払額</v>
      </c>
      <c r="L32" s="153" t="str">
        <f t="shared" si="7"/>
        <v>H31年度残高</v>
      </c>
    </row>
    <row r="33" spans="2:14">
      <c r="B33" s="154"/>
      <c r="C33" s="154"/>
      <c r="D33" s="154"/>
      <c r="E33" s="154"/>
      <c r="F33" s="154"/>
      <c r="G33" s="154"/>
      <c r="H33" s="154"/>
      <c r="I33" s="154"/>
      <c r="J33" s="154"/>
      <c r="K33" s="154"/>
      <c r="L33" s="154"/>
    </row>
    <row r="34" spans="2:14">
      <c r="B34" s="154"/>
      <c r="C34" s="154"/>
      <c r="D34" s="154"/>
      <c r="E34" s="154"/>
      <c r="F34" s="154"/>
      <c r="G34" s="154"/>
      <c r="H34" s="154"/>
      <c r="I34" s="154"/>
      <c r="J34" s="154"/>
      <c r="K34" s="154"/>
      <c r="L34" s="154"/>
    </row>
    <row r="35" spans="2:14">
      <c r="B35" s="154"/>
      <c r="C35" s="154"/>
      <c r="D35" s="154"/>
      <c r="E35" s="154"/>
      <c r="F35" s="154"/>
      <c r="G35" s="154"/>
      <c r="H35" s="154"/>
      <c r="I35" s="154"/>
      <c r="J35" s="154"/>
      <c r="K35" s="154"/>
      <c r="L35" s="154"/>
    </row>
    <row r="36" spans="2:14">
      <c r="B36" s="154" t="s">
        <v>187</v>
      </c>
      <c r="C36" s="154">
        <f t="shared" ref="C36:L36" si="8">SUM(C33:C35)</f>
        <v>0</v>
      </c>
      <c r="D36" s="154">
        <f t="shared" si="8"/>
        <v>0</v>
      </c>
      <c r="E36" s="154">
        <f t="shared" si="8"/>
        <v>0</v>
      </c>
      <c r="F36" s="154">
        <f t="shared" si="8"/>
        <v>0</v>
      </c>
      <c r="G36" s="154">
        <f t="shared" si="8"/>
        <v>0</v>
      </c>
      <c r="H36" s="154">
        <f t="shared" si="8"/>
        <v>0</v>
      </c>
      <c r="I36" s="154">
        <f t="shared" si="8"/>
        <v>0</v>
      </c>
      <c r="J36" s="154">
        <f t="shared" si="8"/>
        <v>0</v>
      </c>
      <c r="K36" s="154">
        <f t="shared" si="8"/>
        <v>0</v>
      </c>
      <c r="L36" s="154">
        <f t="shared" si="8"/>
        <v>0</v>
      </c>
    </row>
    <row r="38" spans="2:14">
      <c r="B38" s="159" t="s">
        <v>482</v>
      </c>
    </row>
    <row r="39" spans="2:14">
      <c r="B39" s="153" t="s">
        <v>228</v>
      </c>
      <c r="C39" s="153" t="s">
        <v>468</v>
      </c>
      <c r="D39" s="153" t="str">
        <f t="shared" ref="D39:L39" si="9">D32</f>
        <v>H27年度残高</v>
      </c>
      <c r="E39" s="153" t="str">
        <f t="shared" si="9"/>
        <v>H28支払額</v>
      </c>
      <c r="F39" s="153" t="str">
        <f t="shared" si="9"/>
        <v>H28年度残高</v>
      </c>
      <c r="G39" s="153" t="str">
        <f t="shared" si="9"/>
        <v>H29支払額</v>
      </c>
      <c r="H39" s="153" t="str">
        <f t="shared" si="9"/>
        <v>H29年度残高</v>
      </c>
      <c r="I39" s="153" t="str">
        <f t="shared" si="9"/>
        <v>H30支払額</v>
      </c>
      <c r="J39" s="153" t="str">
        <f t="shared" si="9"/>
        <v>H30年度残高</v>
      </c>
      <c r="K39" s="153" t="str">
        <f t="shared" si="9"/>
        <v>H31支払額</v>
      </c>
      <c r="L39" s="153" t="str">
        <f t="shared" si="9"/>
        <v>H31年度残高</v>
      </c>
      <c r="M39" s="153" t="s">
        <v>483</v>
      </c>
      <c r="N39" s="153" t="s">
        <v>484</v>
      </c>
    </row>
    <row r="40" spans="2:14">
      <c r="B40" s="154"/>
      <c r="C40" s="154"/>
      <c r="D40" s="154"/>
      <c r="E40" s="154"/>
      <c r="F40" s="154"/>
      <c r="G40" s="154"/>
      <c r="H40" s="154"/>
      <c r="I40" s="154"/>
      <c r="J40" s="154"/>
      <c r="K40" s="154"/>
      <c r="L40" s="154"/>
      <c r="M40" s="154"/>
      <c r="N40" s="154"/>
    </row>
    <row r="41" spans="2:14">
      <c r="B41" s="154"/>
      <c r="C41" s="154"/>
      <c r="D41" s="154"/>
      <c r="E41" s="154"/>
      <c r="F41" s="154"/>
      <c r="G41" s="154"/>
      <c r="H41" s="154"/>
      <c r="I41" s="154"/>
      <c r="J41" s="154"/>
      <c r="K41" s="154"/>
      <c r="L41" s="154"/>
      <c r="M41" s="154"/>
      <c r="N41" s="154"/>
    </row>
    <row r="42" spans="2:14">
      <c r="B42" s="154"/>
      <c r="C42" s="154"/>
      <c r="D42" s="154"/>
      <c r="E42" s="154"/>
      <c r="F42" s="154"/>
      <c r="G42" s="154"/>
      <c r="H42" s="154"/>
      <c r="I42" s="154"/>
      <c r="J42" s="154"/>
      <c r="K42" s="154"/>
      <c r="L42" s="154"/>
      <c r="M42" s="154"/>
      <c r="N42" s="154"/>
    </row>
    <row r="43" spans="2:14">
      <c r="B43" s="154" t="s">
        <v>187</v>
      </c>
      <c r="C43" s="154">
        <f t="shared" ref="C43:N43" si="10">SUM(C40:C42)</f>
        <v>0</v>
      </c>
      <c r="D43" s="154">
        <f t="shared" si="10"/>
        <v>0</v>
      </c>
      <c r="E43" s="154">
        <f t="shared" si="10"/>
        <v>0</v>
      </c>
      <c r="F43" s="154">
        <f t="shared" si="10"/>
        <v>0</v>
      </c>
      <c r="G43" s="154">
        <f t="shared" si="10"/>
        <v>0</v>
      </c>
      <c r="H43" s="154">
        <f t="shared" si="10"/>
        <v>0</v>
      </c>
      <c r="I43" s="154">
        <f t="shared" si="10"/>
        <v>0</v>
      </c>
      <c r="J43" s="154">
        <f t="shared" si="10"/>
        <v>0</v>
      </c>
      <c r="K43" s="154">
        <f t="shared" si="10"/>
        <v>0</v>
      </c>
      <c r="L43" s="154">
        <f t="shared" si="10"/>
        <v>0</v>
      </c>
      <c r="M43" s="154">
        <f t="shared" si="10"/>
        <v>0</v>
      </c>
      <c r="N43" s="154">
        <f t="shared" si="10"/>
        <v>0</v>
      </c>
    </row>
    <row r="45" spans="2:14">
      <c r="B45" s="159" t="s">
        <v>485</v>
      </c>
      <c r="I45" s="159" t="s">
        <v>486</v>
      </c>
    </row>
    <row r="46" spans="2:14">
      <c r="B46" s="223" t="s">
        <v>368</v>
      </c>
      <c r="C46" s="223"/>
      <c r="D46" s="223"/>
      <c r="E46" s="223" t="s">
        <v>369</v>
      </c>
      <c r="F46" s="223"/>
      <c r="G46" s="223"/>
      <c r="I46" s="223" t="s">
        <v>368</v>
      </c>
      <c r="J46" s="223"/>
      <c r="K46" s="223"/>
      <c r="L46" s="223" t="s">
        <v>369</v>
      </c>
      <c r="M46" s="223"/>
      <c r="N46" s="223"/>
    </row>
    <row r="47" spans="2:14">
      <c r="B47" s="157" t="s">
        <v>372</v>
      </c>
      <c r="C47" s="157" t="s">
        <v>487</v>
      </c>
      <c r="D47" s="166">
        <f>SUM(E8+E15+E22+E29+E43)</f>
        <v>0</v>
      </c>
      <c r="E47" s="157" t="s">
        <v>291</v>
      </c>
      <c r="F47" s="157" t="s">
        <v>488</v>
      </c>
      <c r="G47" s="166">
        <f>+D47</f>
        <v>0</v>
      </c>
      <c r="I47" s="157" t="s">
        <v>372</v>
      </c>
      <c r="J47" s="157" t="s">
        <v>487</v>
      </c>
      <c r="K47" s="166">
        <f>SUM(G8+G15+G22+G29+G43)</f>
        <v>0</v>
      </c>
      <c r="L47" s="157" t="s">
        <v>291</v>
      </c>
      <c r="M47" s="157" t="s">
        <v>488</v>
      </c>
      <c r="N47" s="166">
        <f>+K47</f>
        <v>0</v>
      </c>
    </row>
    <row r="48" spans="2:14">
      <c r="B48" s="157" t="s">
        <v>232</v>
      </c>
      <c r="C48" s="157" t="s">
        <v>306</v>
      </c>
      <c r="D48" s="166">
        <f>+D47</f>
        <v>0</v>
      </c>
      <c r="E48" s="157" t="s">
        <v>372</v>
      </c>
      <c r="F48" s="157" t="s">
        <v>487</v>
      </c>
      <c r="G48" s="166">
        <f>+D48</f>
        <v>0</v>
      </c>
      <c r="I48" s="157" t="s">
        <v>232</v>
      </c>
      <c r="J48" s="157" t="s">
        <v>306</v>
      </c>
      <c r="K48" s="166">
        <f>+K47</f>
        <v>0</v>
      </c>
      <c r="L48" s="157" t="s">
        <v>372</v>
      </c>
      <c r="M48" s="157" t="s">
        <v>487</v>
      </c>
      <c r="N48" s="166">
        <f>+K48</f>
        <v>0</v>
      </c>
    </row>
    <row r="49" spans="2:14">
      <c r="B49" s="157" t="s">
        <v>232</v>
      </c>
      <c r="C49" s="157" t="s">
        <v>303</v>
      </c>
      <c r="D49" s="166">
        <f>+G8+G15+G22+G29+G43</f>
        <v>0</v>
      </c>
      <c r="E49" s="157" t="s">
        <v>232</v>
      </c>
      <c r="F49" s="157" t="s">
        <v>306</v>
      </c>
      <c r="G49" s="166">
        <f>+G48</f>
        <v>0</v>
      </c>
      <c r="I49" s="157" t="s">
        <v>232</v>
      </c>
      <c r="J49" s="157" t="s">
        <v>303</v>
      </c>
      <c r="K49" s="166">
        <f>+I8+I15+I22+I29+I43</f>
        <v>0</v>
      </c>
      <c r="L49" s="157" t="s">
        <v>232</v>
      </c>
      <c r="M49" s="157" t="s">
        <v>306</v>
      </c>
      <c r="N49" s="166">
        <f>+N48</f>
        <v>0</v>
      </c>
    </row>
    <row r="51" spans="2:14">
      <c r="B51" s="159" t="s">
        <v>489</v>
      </c>
    </row>
    <row r="52" spans="2:14">
      <c r="B52" s="159" t="s">
        <v>490</v>
      </c>
    </row>
  </sheetData>
  <mergeCells count="4">
    <mergeCell ref="B46:D46"/>
    <mergeCell ref="E46:G46"/>
    <mergeCell ref="I46:K46"/>
    <mergeCell ref="L46:N46"/>
  </mergeCells>
  <phoneticPr fontId="1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1"/>
  <sheetViews>
    <sheetView showGridLines="0" view="pageBreakPreview" zoomScale="90" zoomScaleNormal="100" zoomScaleSheetLayoutView="90" workbookViewId="0">
      <selection activeCell="C22" sqref="C22"/>
    </sheetView>
  </sheetViews>
  <sheetFormatPr defaultColWidth="8.875" defaultRowHeight="11.25"/>
  <cols>
    <col min="1" max="1" width="30.875" style="4" customWidth="1"/>
    <col min="2" max="3" width="19.875" style="4" customWidth="1"/>
    <col min="4" max="16384" width="8.875" style="4"/>
  </cols>
  <sheetData>
    <row r="1" spans="1:6" ht="21">
      <c r="A1" s="6" t="s">
        <v>42</v>
      </c>
    </row>
    <row r="2" spans="1:6" ht="13.5">
      <c r="A2" s="47" t="s">
        <v>139</v>
      </c>
    </row>
    <row r="3" spans="1:6" ht="13.5">
      <c r="A3" s="47" t="s">
        <v>528</v>
      </c>
    </row>
    <row r="4" spans="1:6" ht="13.5">
      <c r="C4" s="3" t="s">
        <v>35</v>
      </c>
    </row>
    <row r="5" spans="1:6" ht="22.5" customHeight="1">
      <c r="A5" s="8" t="s">
        <v>36</v>
      </c>
      <c r="B5" s="8" t="s">
        <v>40</v>
      </c>
      <c r="C5" s="8" t="s">
        <v>43</v>
      </c>
    </row>
    <row r="6" spans="1:6" ht="18" customHeight="1">
      <c r="A6" s="5" t="s">
        <v>44</v>
      </c>
      <c r="B6" s="22"/>
      <c r="C6" s="22"/>
    </row>
    <row r="7" spans="1:6" ht="18" customHeight="1">
      <c r="A7" s="5"/>
      <c r="B7" s="22"/>
      <c r="C7" s="22"/>
    </row>
    <row r="8" spans="1:6" ht="18" customHeight="1">
      <c r="A8" s="5"/>
      <c r="B8" s="22"/>
      <c r="C8" s="22"/>
    </row>
    <row r="9" spans="1:6" ht="18" hidden="1" customHeight="1">
      <c r="A9" s="5"/>
      <c r="B9" s="22"/>
      <c r="C9" s="22"/>
    </row>
    <row r="10" spans="1:6" ht="18" hidden="1" customHeight="1">
      <c r="A10" s="5"/>
      <c r="B10" s="22"/>
      <c r="C10" s="22"/>
    </row>
    <row r="11" spans="1:6" ht="18" customHeight="1" thickBot="1">
      <c r="A11" s="15" t="s">
        <v>45</v>
      </c>
      <c r="B11" s="23">
        <f>SUM(B7:B10)</f>
        <v>0</v>
      </c>
      <c r="C11" s="23">
        <f>SUM(C7:C10)</f>
        <v>0</v>
      </c>
    </row>
    <row r="12" spans="1:6" ht="18" customHeight="1" thickTop="1">
      <c r="A12" s="5" t="s">
        <v>46</v>
      </c>
      <c r="B12" s="22"/>
      <c r="C12" s="22"/>
      <c r="F12" s="4" t="s">
        <v>523</v>
      </c>
    </row>
    <row r="13" spans="1:6" ht="18" customHeight="1">
      <c r="A13" s="16" t="s">
        <v>47</v>
      </c>
      <c r="B13" s="22"/>
      <c r="C13" s="22"/>
    </row>
    <row r="14" spans="1:6" ht="18" customHeight="1">
      <c r="A14" s="17" t="s">
        <v>522</v>
      </c>
      <c r="B14" s="22">
        <v>580302</v>
      </c>
      <c r="C14" s="22"/>
    </row>
    <row r="15" spans="1:6" ht="18" customHeight="1">
      <c r="A15" s="17" t="s">
        <v>48</v>
      </c>
      <c r="B15" s="22">
        <v>1147100</v>
      </c>
      <c r="C15" s="22"/>
    </row>
    <row r="16" spans="1:6" ht="18" customHeight="1">
      <c r="A16" s="17" t="s">
        <v>49</v>
      </c>
      <c r="B16" s="22">
        <v>38700</v>
      </c>
      <c r="C16" s="22"/>
    </row>
    <row r="17" spans="1:3" ht="18" hidden="1" customHeight="1">
      <c r="A17" s="17"/>
      <c r="B17" s="22"/>
      <c r="C17" s="22"/>
    </row>
    <row r="18" spans="1:3" ht="18" customHeight="1">
      <c r="A18" s="17"/>
      <c r="B18" s="22"/>
      <c r="C18" s="22"/>
    </row>
    <row r="19" spans="1:3" ht="18" customHeight="1">
      <c r="A19" s="16" t="s">
        <v>50</v>
      </c>
      <c r="B19" s="22"/>
      <c r="C19" s="22"/>
    </row>
    <row r="20" spans="1:3" ht="18" customHeight="1">
      <c r="A20" s="17"/>
      <c r="B20" s="22"/>
      <c r="C20" s="22"/>
    </row>
    <row r="21" spans="1:3" ht="18" customHeight="1">
      <c r="A21" s="16" t="s">
        <v>519</v>
      </c>
      <c r="B21" s="22"/>
      <c r="C21" s="22">
        <v>420000</v>
      </c>
    </row>
    <row r="22" spans="1:3" ht="18" customHeight="1" thickBot="1">
      <c r="A22" s="15" t="s">
        <v>45</v>
      </c>
      <c r="B22" s="23">
        <f>SUM(B12:B21)</f>
        <v>1766102</v>
      </c>
      <c r="C22" s="23">
        <f>SUM(C12:C21)</f>
        <v>420000</v>
      </c>
    </row>
    <row r="23" spans="1:3" ht="18" customHeight="1" thickTop="1">
      <c r="A23" s="10" t="s">
        <v>2</v>
      </c>
      <c r="B23" s="22">
        <f>B11+B22</f>
        <v>1766102</v>
      </c>
      <c r="C23" s="22">
        <f>C11+C22</f>
        <v>420000</v>
      </c>
    </row>
    <row r="26" spans="1:3">
      <c r="A26" s="206" t="s">
        <v>531</v>
      </c>
    </row>
    <row r="27" spans="1:3">
      <c r="A27" s="63" t="s">
        <v>150</v>
      </c>
    </row>
    <row r="28" spans="1:3">
      <c r="A28" s="65" t="s">
        <v>151</v>
      </c>
      <c r="B28" s="56" t="s">
        <v>152</v>
      </c>
    </row>
    <row r="29" spans="1:3">
      <c r="A29" s="65" t="s">
        <v>154</v>
      </c>
      <c r="B29" s="56" t="s">
        <v>166</v>
      </c>
    </row>
    <row r="30" spans="1:3">
      <c r="A30" s="65" t="s">
        <v>156</v>
      </c>
      <c r="B30" s="56" t="s">
        <v>538</v>
      </c>
    </row>
    <row r="31" spans="1:3">
      <c r="A31" s="65" t="s">
        <v>530</v>
      </c>
      <c r="B31" s="56" t="s">
        <v>537</v>
      </c>
    </row>
  </sheetData>
  <phoneticPr fontId="11"/>
  <pageMargins left="0.78" right="0.3888888888888889" top="0.8" bottom="0.3888888888888889" header="0.19444444444444445" footer="0.19444444444444445"/>
  <pageSetup paperSize="9" orientation="landscape" r:id="rId1"/>
  <headerFooter>
    <oddHeader xml:space="preserve">&amp;R&amp;9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12</vt:i4>
      </vt:variant>
    </vt:vector>
  </HeadingPairs>
  <TitlesOfParts>
    <vt:vector size="36" baseType="lpstr">
      <vt:lpstr>投資及び出資金の明細</vt:lpstr>
      <vt:lpstr>【入力なし】有価証券・出資金</vt:lpstr>
      <vt:lpstr>Sheet1</vt:lpstr>
      <vt:lpstr>基金の明細</vt:lpstr>
      <vt:lpstr>【入力済】基金</vt:lpstr>
      <vt:lpstr>貸付金の明細</vt:lpstr>
      <vt:lpstr>【入力済】貸付金（必要）</vt:lpstr>
      <vt:lpstr>【なし】債務負担</vt:lpstr>
      <vt:lpstr>長期延滞債権の明細</vt:lpstr>
      <vt:lpstr>未収金の明細</vt:lpstr>
      <vt:lpstr>Sheet2</vt:lpstr>
      <vt:lpstr>【上下未】延滞債権・未収金・徴収不能引当金算定シート</vt:lpstr>
      <vt:lpstr>地方債等（借入先別）の明細</vt:lpstr>
      <vt:lpstr>地方債等（返済期間別）の明細</vt:lpstr>
      <vt:lpstr>地方債等（利率別）の明細</vt:lpstr>
      <vt:lpstr>【入力不要】特定の契約条項が付された地方債等の概要</vt:lpstr>
      <vt:lpstr>【入力済】賞与引当金算出</vt:lpstr>
      <vt:lpstr>【入力済】退職手当引当金</vt:lpstr>
      <vt:lpstr>引当金の明細</vt:lpstr>
      <vt:lpstr>財源の明細</vt:lpstr>
      <vt:lpstr>財源情報の明細※根拠⇒隣のシート</vt:lpstr>
      <vt:lpstr>財源情報の明細 (2)</vt:lpstr>
      <vt:lpstr>財源情報の明細</vt:lpstr>
      <vt:lpstr>資金の明細</vt:lpstr>
      <vt:lpstr>引当金の明細!Print_Area</vt:lpstr>
      <vt:lpstr>基金の明細!Print_Area</vt:lpstr>
      <vt:lpstr>財源の明細!Print_Area</vt:lpstr>
      <vt:lpstr>財源情報の明細!Print_Area</vt:lpstr>
      <vt:lpstr>資金の明細!Print_Area</vt:lpstr>
      <vt:lpstr>貸付金の明細!Print_Area</vt:lpstr>
      <vt:lpstr>'地方債等（借入先別）の明細'!Print_Area</vt:lpstr>
      <vt:lpstr>'地方債等（返済期間別）の明細'!Print_Area</vt:lpstr>
      <vt:lpstr>'地方債等（利率別）の明細'!Print_Area</vt:lpstr>
      <vt:lpstr>長期延滞債権の明細!Print_Area</vt:lpstr>
      <vt:lpstr>投資及び出資金の明細!Print_Area</vt:lpstr>
      <vt:lpstr>未収金の明細!Print_Area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toshiba01</dc:creator>
  <cp:lastModifiedBy> </cp:lastModifiedBy>
  <cp:lastPrinted>2026-04-01T06:34:54Z</cp:lastPrinted>
  <dcterms:created xsi:type="dcterms:W3CDTF">2017-11-27T03:27:14Z</dcterms:created>
  <dcterms:modified xsi:type="dcterms:W3CDTF">2026-04-01T06:34:56Z</dcterms:modified>
</cp:coreProperties>
</file>